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 activeTab="1"/>
  </bookViews>
  <sheets>
    <sheet name="PRIHODI 2021 -izvršenje na reba" sheetId="9" r:id="rId1"/>
    <sheet name="RASHODI 2021 -izvršenje na reba" sheetId="10" r:id="rId2"/>
    <sheet name="List1" sheetId="1" r:id="rId3"/>
    <sheet name="List2" sheetId="2" r:id="rId4"/>
    <sheet name="List3" sheetId="3" r:id="rId5"/>
  </sheets>
  <definedNames>
    <definedName name="_xlnm.Print_Titles" localSheetId="1">'RASHODI 2021 -izvršenje na reba'!$1:$2</definedName>
    <definedName name="_xlnm.Print_Area" localSheetId="0">'PRIHODI 2021 -izvršenje na reba'!$A$1:$N$24</definedName>
  </definedNames>
  <calcPr calcId="124519"/>
</workbook>
</file>

<file path=xl/calcChain.xml><?xml version="1.0" encoding="utf-8"?>
<calcChain xmlns="http://schemas.openxmlformats.org/spreadsheetml/2006/main">
  <c r="G77" i="10"/>
  <c r="H77"/>
  <c r="E77"/>
  <c r="F77"/>
  <c r="I6"/>
  <c r="I7"/>
  <c r="F73"/>
  <c r="I73" s="1"/>
  <c r="F72"/>
  <c r="F71" s="1"/>
  <c r="F70" s="1"/>
  <c r="E72"/>
  <c r="E71" s="1"/>
  <c r="E70" s="1"/>
  <c r="F69"/>
  <c r="F68"/>
  <c r="F67" s="1"/>
  <c r="E67"/>
  <c r="F65"/>
  <c r="E64"/>
  <c r="F63"/>
  <c r="I63" s="1"/>
  <c r="F62"/>
  <c r="I62" s="1"/>
  <c r="F61"/>
  <c r="I61" s="1"/>
  <c r="E60"/>
  <c r="E59" s="1"/>
  <c r="F58"/>
  <c r="I58" s="1"/>
  <c r="F57"/>
  <c r="F56" s="1"/>
  <c r="E57"/>
  <c r="E56"/>
  <c r="E55" s="1"/>
  <c r="F54"/>
  <c r="F53"/>
  <c r="I53" s="1"/>
  <c r="F52"/>
  <c r="I52" s="1"/>
  <c r="F51"/>
  <c r="F50" s="1"/>
  <c r="E50"/>
  <c r="F49"/>
  <c r="F48" s="1"/>
  <c r="E48"/>
  <c r="F46"/>
  <c r="I46" s="1"/>
  <c r="F45"/>
  <c r="F43"/>
  <c r="F41"/>
  <c r="I41" s="1"/>
  <c r="F40"/>
  <c r="E39"/>
  <c r="F38"/>
  <c r="F37"/>
  <c r="E37"/>
  <c r="F36"/>
  <c r="F35"/>
  <c r="F34"/>
  <c r="F33"/>
  <c r="F32"/>
  <c r="F31"/>
  <c r="F30"/>
  <c r="E29"/>
  <c r="F28"/>
  <c r="F26"/>
  <c r="I26" s="1"/>
  <c r="F25"/>
  <c r="I25" s="1"/>
  <c r="F23"/>
  <c r="I23" s="1"/>
  <c r="E22"/>
  <c r="F21"/>
  <c r="E20"/>
  <c r="F19"/>
  <c r="I19" s="1"/>
  <c r="F18"/>
  <c r="F17"/>
  <c r="I17" s="1"/>
  <c r="F16"/>
  <c r="F15" s="1"/>
  <c r="E15"/>
  <c r="F13"/>
  <c r="F12"/>
  <c r="E11"/>
  <c r="F10"/>
  <c r="I10" s="1"/>
  <c r="F9"/>
  <c r="E9"/>
  <c r="F8"/>
  <c r="F5" s="1"/>
  <c r="E7"/>
  <c r="E6"/>
  <c r="E5" s="1"/>
  <c r="E4" s="1"/>
  <c r="F47" l="1"/>
  <c r="I68"/>
  <c r="E47"/>
  <c r="I49"/>
  <c r="I16"/>
  <c r="F11"/>
  <c r="F4" s="1"/>
  <c r="I12"/>
  <c r="I8"/>
  <c r="E27"/>
  <c r="E14" s="1"/>
  <c r="E3" s="1"/>
  <c r="E74" s="1"/>
  <c r="E78" s="1"/>
  <c r="E79" s="1"/>
  <c r="N6" i="9" l="1"/>
  <c r="N7"/>
  <c r="N8"/>
  <c r="N9"/>
  <c r="N10"/>
  <c r="N11"/>
  <c r="N12"/>
  <c r="N13"/>
  <c r="N14"/>
  <c r="N15"/>
  <c r="N16"/>
  <c r="N17"/>
  <c r="N5"/>
  <c r="M12"/>
  <c r="M11"/>
  <c r="K6"/>
  <c r="K7"/>
  <c r="K8"/>
  <c r="K9"/>
  <c r="K10"/>
  <c r="K11"/>
  <c r="K12"/>
  <c r="K13"/>
  <c r="K14"/>
  <c r="K15"/>
  <c r="K16"/>
  <c r="K17"/>
  <c r="K18"/>
  <c r="K5"/>
  <c r="C19"/>
  <c r="H72" i="10" l="1"/>
  <c r="I72" s="1"/>
  <c r="G72"/>
  <c r="D72"/>
  <c r="D71" s="1"/>
  <c r="D70" s="1"/>
  <c r="G71"/>
  <c r="G70" s="1"/>
  <c r="A69"/>
  <c r="A68"/>
  <c r="H67"/>
  <c r="I67" s="1"/>
  <c r="G67"/>
  <c r="D67"/>
  <c r="A67"/>
  <c r="D66"/>
  <c r="F66" s="1"/>
  <c r="I66" s="1"/>
  <c r="A66"/>
  <c r="A65"/>
  <c r="D64"/>
  <c r="F64" s="1"/>
  <c r="A64"/>
  <c r="A63"/>
  <c r="A62"/>
  <c r="A61"/>
  <c r="H60"/>
  <c r="G60"/>
  <c r="G59" s="1"/>
  <c r="A60"/>
  <c r="A59"/>
  <c r="A58"/>
  <c r="H57"/>
  <c r="I57" s="1"/>
  <c r="G57"/>
  <c r="D57"/>
  <c r="D56" s="1"/>
  <c r="A57"/>
  <c r="G56"/>
  <c r="G55" s="1"/>
  <c r="A56"/>
  <c r="A55"/>
  <c r="H54"/>
  <c r="A53"/>
  <c r="A52"/>
  <c r="H51"/>
  <c r="I51" s="1"/>
  <c r="A51"/>
  <c r="G50"/>
  <c r="G47" s="1"/>
  <c r="D50"/>
  <c r="A50"/>
  <c r="H48"/>
  <c r="I48" s="1"/>
  <c r="G48"/>
  <c r="D48"/>
  <c r="A47"/>
  <c r="A46"/>
  <c r="H45"/>
  <c r="A45"/>
  <c r="H44"/>
  <c r="D44"/>
  <c r="F44" s="1"/>
  <c r="A44"/>
  <c r="H43"/>
  <c r="I43" s="1"/>
  <c r="A43"/>
  <c r="D42"/>
  <c r="F42" s="1"/>
  <c r="A42"/>
  <c r="A41"/>
  <c r="H40"/>
  <c r="I40" s="1"/>
  <c r="A40"/>
  <c r="G39"/>
  <c r="A39"/>
  <c r="H38"/>
  <c r="I38" s="1"/>
  <c r="A38"/>
  <c r="G37"/>
  <c r="D37"/>
  <c r="A37"/>
  <c r="H36"/>
  <c r="I36" s="1"/>
  <c r="A36"/>
  <c r="H35"/>
  <c r="I35" s="1"/>
  <c r="A35"/>
  <c r="H34"/>
  <c r="I34" s="1"/>
  <c r="A34"/>
  <c r="H33"/>
  <c r="I33" s="1"/>
  <c r="A33"/>
  <c r="H32"/>
  <c r="I32" s="1"/>
  <c r="A32"/>
  <c r="H31"/>
  <c r="I31" s="1"/>
  <c r="A31"/>
  <c r="H30"/>
  <c r="I30" s="1"/>
  <c r="A30"/>
  <c r="D29"/>
  <c r="F29" s="1"/>
  <c r="A29"/>
  <c r="H28"/>
  <c r="I28" s="1"/>
  <c r="A28"/>
  <c r="H27"/>
  <c r="G27"/>
  <c r="A27"/>
  <c r="A26"/>
  <c r="A25"/>
  <c r="D24"/>
  <c r="A24"/>
  <c r="A23"/>
  <c r="D22"/>
  <c r="F22" s="1"/>
  <c r="A22"/>
  <c r="H21"/>
  <c r="I21" s="1"/>
  <c r="A21"/>
  <c r="G20"/>
  <c r="A20"/>
  <c r="A19"/>
  <c r="H18"/>
  <c r="I18" s="1"/>
  <c r="A18"/>
  <c r="A17"/>
  <c r="A16"/>
  <c r="H15"/>
  <c r="I15" s="1"/>
  <c r="G15"/>
  <c r="G14" s="1"/>
  <c r="D15"/>
  <c r="A15"/>
  <c r="A14"/>
  <c r="A12"/>
  <c r="H11"/>
  <c r="I11" s="1"/>
  <c r="G11"/>
  <c r="D11"/>
  <c r="A11"/>
  <c r="A10"/>
  <c r="H9"/>
  <c r="I9" s="1"/>
  <c r="G9"/>
  <c r="D9"/>
  <c r="A9"/>
  <c r="A8"/>
  <c r="A7"/>
  <c r="A6"/>
  <c r="H5"/>
  <c r="I5" s="1"/>
  <c r="G5"/>
  <c r="D5"/>
  <c r="A5"/>
  <c r="A4"/>
  <c r="A3"/>
  <c r="J19" i="9"/>
  <c r="I19"/>
  <c r="H19"/>
  <c r="G19"/>
  <c r="F19"/>
  <c r="B19"/>
  <c r="M17"/>
  <c r="M15"/>
  <c r="D15"/>
  <c r="D19" s="1"/>
  <c r="M14"/>
  <c r="M13"/>
  <c r="E19"/>
  <c r="L8"/>
  <c r="L19" s="1"/>
  <c r="L22" s="1"/>
  <c r="M7"/>
  <c r="M6"/>
  <c r="M5"/>
  <c r="H50" i="10" l="1"/>
  <c r="I50" s="1"/>
  <c r="I54"/>
  <c r="I44"/>
  <c r="H71"/>
  <c r="F27"/>
  <c r="I29"/>
  <c r="I42"/>
  <c r="F39"/>
  <c r="I27"/>
  <c r="I22"/>
  <c r="F20"/>
  <c r="F14" s="1"/>
  <c r="F3" s="1"/>
  <c r="G4"/>
  <c r="G3" s="1"/>
  <c r="H20"/>
  <c r="H39"/>
  <c r="I39" s="1"/>
  <c r="D47"/>
  <c r="D20"/>
  <c r="F24"/>
  <c r="I24" s="1"/>
  <c r="I64"/>
  <c r="F60"/>
  <c r="F59" s="1"/>
  <c r="F55" s="1"/>
  <c r="F74" s="1"/>
  <c r="D4"/>
  <c r="D27"/>
  <c r="H37"/>
  <c r="I37" s="1"/>
  <c r="M19" i="9"/>
  <c r="M22" s="1"/>
  <c r="H47" i="10"/>
  <c r="I47" s="1"/>
  <c r="G74"/>
  <c r="D39"/>
  <c r="H4"/>
  <c r="I4" s="1"/>
  <c r="D14"/>
  <c r="D3" s="1"/>
  <c r="H56"/>
  <c r="I56" s="1"/>
  <c r="H59"/>
  <c r="D60"/>
  <c r="D59" s="1"/>
  <c r="D55" s="1"/>
  <c r="F20" i="9"/>
  <c r="G78" i="10" l="1"/>
  <c r="G79" s="1"/>
  <c r="L23" i="9"/>
  <c r="L24" s="1"/>
  <c r="I71" i="10"/>
  <c r="H70"/>
  <c r="I70" s="1"/>
  <c r="K23" i="9"/>
  <c r="F78" i="10"/>
  <c r="F79" s="1"/>
  <c r="H14"/>
  <c r="I14" s="1"/>
  <c r="I60"/>
  <c r="I59"/>
  <c r="I20"/>
  <c r="K19" i="9"/>
  <c r="K22" s="1"/>
  <c r="H3" i="10"/>
  <c r="I3" s="1"/>
  <c r="D74"/>
  <c r="D78" s="1"/>
  <c r="D79" s="1"/>
  <c r="H55"/>
  <c r="I55" s="1"/>
  <c r="K24" i="9" l="1"/>
  <c r="N19"/>
  <c r="H74" i="10"/>
  <c r="M23" i="9" l="1"/>
  <c r="M24" s="1"/>
  <c r="I74" i="10"/>
  <c r="H78"/>
  <c r="H79" s="1"/>
</calcChain>
</file>

<file path=xl/sharedStrings.xml><?xml version="1.0" encoding="utf-8"?>
<sst xmlns="http://schemas.openxmlformats.org/spreadsheetml/2006/main" count="185" uniqueCount="178">
  <si>
    <t>UKUPNO</t>
  </si>
  <si>
    <t>Otplata glavn. primlj. kred. dugor.</t>
  </si>
  <si>
    <t>Otplata glavn. Primlj. Zajmova od kred. Institituc.</t>
  </si>
  <si>
    <t>Izdaci za otpl. Glavn. Primljenih zajmova</t>
  </si>
  <si>
    <t>Izd. Za financ.imov.i otplate zajmova</t>
  </si>
  <si>
    <t>Ostala nematerij. Proizved. imovina</t>
  </si>
  <si>
    <t>4264</t>
  </si>
  <si>
    <t>Ulaganja u računalne programe</t>
  </si>
  <si>
    <t>4262</t>
  </si>
  <si>
    <t>Nemater. proizv. imovina</t>
  </si>
  <si>
    <t>426</t>
  </si>
  <si>
    <t>Uređaji, stroj.i oprema za ost namj.</t>
  </si>
  <si>
    <t>4227</t>
  </si>
  <si>
    <t>Instrumenti, uređaji i strojevi</t>
  </si>
  <si>
    <t>4225</t>
  </si>
  <si>
    <t>Medicinska i laboratorijska oprema</t>
  </si>
  <si>
    <t>4224</t>
  </si>
  <si>
    <t>Oprema za održavanje i zaštitu</t>
  </si>
  <si>
    <t>4223</t>
  </si>
  <si>
    <t>Komunikacijska oprema</t>
  </si>
  <si>
    <t>4222</t>
  </si>
  <si>
    <t>Uredska oprema i namještaj</t>
  </si>
  <si>
    <t>4221</t>
  </si>
  <si>
    <t>Postrojenja i oprema</t>
  </si>
  <si>
    <t>422</t>
  </si>
  <si>
    <t>Rash. za nabavu proizv. dugotr. imovine</t>
  </si>
  <si>
    <t>42</t>
  </si>
  <si>
    <t>Licence</t>
  </si>
  <si>
    <t>4123</t>
  </si>
  <si>
    <t>Nematerijalna imovina</t>
  </si>
  <si>
    <t>412</t>
  </si>
  <si>
    <t>Rash. za nabavu neproizv. Dugotr. imovine</t>
  </si>
  <si>
    <t>41</t>
  </si>
  <si>
    <t>Rashodi za nabavu nefinancijske imovine</t>
  </si>
  <si>
    <t>4</t>
  </si>
  <si>
    <t>Ostali nespomen.financ. rashodi</t>
  </si>
  <si>
    <t>3434</t>
  </si>
  <si>
    <t>Zatezne kamate</t>
  </si>
  <si>
    <t>3433</t>
  </si>
  <si>
    <t xml:space="preserve">Negativne tečajne razlike </t>
  </si>
  <si>
    <t>3432</t>
  </si>
  <si>
    <t>Bank. usluge i usluge platn. prom.</t>
  </si>
  <si>
    <t>3431</t>
  </si>
  <si>
    <t>Ostali financijski rashodi</t>
  </si>
  <si>
    <t>343</t>
  </si>
  <si>
    <t>Kam. za primlj kredite od krd. Inst.</t>
  </si>
  <si>
    <t>Kamate za primlj. Kredite</t>
  </si>
  <si>
    <t>Financijski rashodi</t>
  </si>
  <si>
    <t>34</t>
  </si>
  <si>
    <t>Ostali nespomenuti rashodi posl.</t>
  </si>
  <si>
    <t>3299</t>
  </si>
  <si>
    <t>Troškovi sudskih postupaka</t>
  </si>
  <si>
    <t>3296</t>
  </si>
  <si>
    <t>Pristojbe i naknade</t>
  </si>
  <si>
    <t>3295</t>
  </si>
  <si>
    <t>Članarine i norme</t>
  </si>
  <si>
    <t>3294</t>
  </si>
  <si>
    <t>Reprezentacija</t>
  </si>
  <si>
    <t>3293</t>
  </si>
  <si>
    <t>Premije osiguranja</t>
  </si>
  <si>
    <t>3292</t>
  </si>
  <si>
    <t>Naknade za rad predst.i izvrš. tijela, povjer. i slično</t>
  </si>
  <si>
    <t>3291</t>
  </si>
  <si>
    <t>Ostali nespomenuti rashodi poslovanja</t>
  </si>
  <si>
    <t>329</t>
  </si>
  <si>
    <t>Nakn. trošk. osob. izvan radn.Odn.</t>
  </si>
  <si>
    <t>3241</t>
  </si>
  <si>
    <t>Naknade troškova osobama izvan radnog odnosa</t>
  </si>
  <si>
    <t>324</t>
  </si>
  <si>
    <t>Ostale usluge</t>
  </si>
  <si>
    <t>3239</t>
  </si>
  <si>
    <t>Računalne usluge</t>
  </si>
  <si>
    <t>3238</t>
  </si>
  <si>
    <t>Intelektualne i osobne usluge</t>
  </si>
  <si>
    <t>3237</t>
  </si>
  <si>
    <t>Zdravstvene i veterinarske usluge</t>
  </si>
  <si>
    <t>3236</t>
  </si>
  <si>
    <t>Zakupnine i najamnine</t>
  </si>
  <si>
    <t>3235</t>
  </si>
  <si>
    <t>Komunalne usluge</t>
  </si>
  <si>
    <t>3234</t>
  </si>
  <si>
    <t>Usluge promidžbe i informiranja</t>
  </si>
  <si>
    <t>3233</t>
  </si>
  <si>
    <t>Usluge tekućeg i inv.  održavanja</t>
  </si>
  <si>
    <t>3232</t>
  </si>
  <si>
    <t>Usluge telefona, pošte i prijevoza</t>
  </si>
  <si>
    <t>3231</t>
  </si>
  <si>
    <t>Rashodi za usluge</t>
  </si>
  <si>
    <t>323</t>
  </si>
  <si>
    <t>Službena, radna i zašt.odjeća i ob.</t>
  </si>
  <si>
    <t>3227</t>
  </si>
  <si>
    <t>Sitni inventar i auto gume</t>
  </si>
  <si>
    <t>3225</t>
  </si>
  <si>
    <t>Materijal i dijel. za tek. i invest. Održ.</t>
  </si>
  <si>
    <t>3224</t>
  </si>
  <si>
    <t>Energija</t>
  </si>
  <si>
    <t>3223</t>
  </si>
  <si>
    <t>Materijal i sirovine</t>
  </si>
  <si>
    <t>3222</t>
  </si>
  <si>
    <t>Uredski materijal i ostali mat. rashodi</t>
  </si>
  <si>
    <t>3221</t>
  </si>
  <si>
    <t>Rashodi za materijal i energiju</t>
  </si>
  <si>
    <t>322</t>
  </si>
  <si>
    <t>Ostale naknade troškova zaposlenima</t>
  </si>
  <si>
    <t>3214</t>
  </si>
  <si>
    <t>Stručno usavršavanje zaposlenika</t>
  </si>
  <si>
    <t>3213</t>
  </si>
  <si>
    <t>Nakn. za prijev. rad na ter. odv. Živ.</t>
  </si>
  <si>
    <t>3212</t>
  </si>
  <si>
    <t>Službena putovanja</t>
  </si>
  <si>
    <t>3211</t>
  </si>
  <si>
    <t>Naknade troškova zaposlenima</t>
  </si>
  <si>
    <t>321</t>
  </si>
  <si>
    <t>Materijalni rashodi</t>
  </si>
  <si>
    <t>32</t>
  </si>
  <si>
    <t>Doprinosi za zapošljavanje</t>
  </si>
  <si>
    <t>Doprinosi za obvezno zdravstveno osiguranje</t>
  </si>
  <si>
    <t>3132</t>
  </si>
  <si>
    <t>Doprinosi na plaće</t>
  </si>
  <si>
    <t>Ostali rashodi za zaposlene</t>
  </si>
  <si>
    <t>3121</t>
  </si>
  <si>
    <t>Plaće za posebne uvjete rada</t>
  </si>
  <si>
    <t>3114</t>
  </si>
  <si>
    <t>Plaće za prekovremeni rad</t>
  </si>
  <si>
    <t>3113</t>
  </si>
  <si>
    <t>Plaće za redovan rad</t>
  </si>
  <si>
    <t>3111</t>
  </si>
  <si>
    <t>Plaće (Bruto)</t>
  </si>
  <si>
    <t>311</t>
  </si>
  <si>
    <t>Rashodi za zaposlene</t>
  </si>
  <si>
    <t>31</t>
  </si>
  <si>
    <t>Rashodi poslovanja</t>
  </si>
  <si>
    <t>3</t>
  </si>
  <si>
    <t>Naziv</t>
  </si>
  <si>
    <t>Račun iz raču. Pl.</t>
  </si>
  <si>
    <t>len</t>
  </si>
  <si>
    <t>PRORAČUN 2021.</t>
  </si>
  <si>
    <t>PROCJENA</t>
  </si>
  <si>
    <t>INDEKS</t>
  </si>
  <si>
    <t>u kunama</t>
  </si>
  <si>
    <t>Izvor prihoda i primitaka</t>
  </si>
  <si>
    <t>2021.</t>
  </si>
  <si>
    <t>Oznaka                           rač.iz                                      računskog                                         plana</t>
  </si>
  <si>
    <t>63414 pomoći od HZMO, HZZ, HZZO</t>
  </si>
  <si>
    <t>64132 kamate</t>
  </si>
  <si>
    <t>64151 pozitivne tečajne razlike</t>
  </si>
  <si>
    <t>65264 dopunsko</t>
  </si>
  <si>
    <t>65267 refund.osig.</t>
  </si>
  <si>
    <t>66151 vlastiti prihodi</t>
  </si>
  <si>
    <t>66313 tekuće donacije</t>
  </si>
  <si>
    <t>67111 prih.za finan.rashoda-pgž</t>
  </si>
  <si>
    <t>67121, prih. Za nab. Nefinanc. Imovine</t>
  </si>
  <si>
    <t>67311 HZZO</t>
  </si>
  <si>
    <t>68311 ostali prihodi</t>
  </si>
  <si>
    <t>92211 višak prih.posl.</t>
  </si>
  <si>
    <t>Ukupno (po izvorima)</t>
  </si>
  <si>
    <t>Ukupno prihodi i primici za 2021.</t>
  </si>
  <si>
    <t>PRIHODI</t>
  </si>
  <si>
    <t>RASHODI</t>
  </si>
  <si>
    <t>RAZLIKA</t>
  </si>
  <si>
    <t>66323 kapitalne donacije</t>
  </si>
  <si>
    <t>Porezni i ostali prihodi - 111 (90)</t>
  </si>
  <si>
    <t>Opći prihodi i primici - DEC - 445 (30)</t>
  </si>
  <si>
    <t>Vlastiti prihodi - 321 (20)</t>
  </si>
  <si>
    <t>Prihodi za posebne namjene - 431 (10)</t>
  </si>
  <si>
    <t>Pomoći - 521 (40)</t>
  </si>
  <si>
    <t>Donacije - 621 (50)</t>
  </si>
  <si>
    <t>Prihodi od prodaje nefinancijske imovine i nadoknade šteta s osnova osiguranja - 731 (60)</t>
  </si>
  <si>
    <t>Prenesena sredstva - vlastiti prihodi - 383 (80)</t>
  </si>
  <si>
    <t xml:space="preserve"> </t>
  </si>
  <si>
    <t>IZVRŠENJE 6/2021</t>
  </si>
  <si>
    <t>67141 prih.iz nadl. prorač. za financ. izdataka za otplatu zajmova</t>
  </si>
  <si>
    <t>Prenesena sredstva - opći prihodi i primici 1813 (91)</t>
  </si>
  <si>
    <t>VIŠE / MANJE</t>
  </si>
  <si>
    <t>1 REBALANS 2021</t>
  </si>
  <si>
    <t xml:space="preserve">THALASSOTHERAPIA OPATIJA 1 IZMJENA I DOPUNA FINANCIJSKOG PLANA ZA 2021. GOD </t>
  </si>
  <si>
    <t>1. IZMJENA I DOPUNA PLANA PRIHODA I PRIMITAKA THALASSOTHERAPIA OPATIJA 2021.</t>
  </si>
  <si>
    <t>ZBIRNO PLAN PRIHODA I PRIMITAKA-PRORAČUN 2021 - REBALANS 1</t>
  </si>
</sst>
</file>

<file path=xl/styles.xml><?xml version="1.0" encoding="utf-8"?>
<styleSheet xmlns="http://schemas.openxmlformats.org/spreadsheetml/2006/main">
  <numFmts count="1">
    <numFmt numFmtId="164" formatCode="_-* #,##0.00\ _k_n_-;\-* #,##0.00\ _k_n_-;_-* &quot;-&quot;??\ _k_n_-;_-@_-"/>
  </numFmts>
  <fonts count="5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</font>
    <font>
      <sz val="9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</font>
    <font>
      <b/>
      <sz val="12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rgb="FF000000"/>
      <name val="Arial"/>
      <family val="2"/>
    </font>
    <font>
      <b/>
      <sz val="12"/>
      <color indexed="8"/>
      <name val="Arial"/>
      <family val="2"/>
      <charset val="238"/>
    </font>
    <font>
      <b/>
      <sz val="9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"/>
      <color theme="1"/>
      <name val="Arial"/>
      <family val="2"/>
    </font>
    <font>
      <sz val="14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9"/>
      <color rgb="FF00B050"/>
      <name val="Arial"/>
      <family val="2"/>
    </font>
    <font>
      <b/>
      <sz val="9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2" applyNumberFormat="0" applyAlignment="0" applyProtection="0"/>
    <xf numFmtId="0" fontId="22" fillId="24" borderId="13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12" applyNumberFormat="0" applyAlignment="0" applyProtection="0"/>
    <xf numFmtId="0" fontId="29" fillId="0" borderId="17" applyNumberFormat="0" applyFill="0" applyAlignment="0" applyProtection="0"/>
    <xf numFmtId="0" fontId="30" fillId="14" borderId="0" applyNumberFormat="0" applyBorder="0" applyAlignment="0" applyProtection="0"/>
    <xf numFmtId="0" fontId="31" fillId="0" borderId="0"/>
    <xf numFmtId="0" fontId="31" fillId="11" borderId="18" applyNumberFormat="0" applyFont="0" applyAlignment="0" applyProtection="0"/>
    <xf numFmtId="0" fontId="32" fillId="0" borderId="0"/>
    <xf numFmtId="0" fontId="32" fillId="0" borderId="0"/>
    <xf numFmtId="0" fontId="31" fillId="0" borderId="0"/>
    <xf numFmtId="0" fontId="31" fillId="0" borderId="0"/>
    <xf numFmtId="0" fontId="33" fillId="23" borderId="19" applyNumberFormat="0" applyAlignment="0" applyProtection="0"/>
    <xf numFmtId="0" fontId="34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2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1" applyFont="1" applyAlignment="1">
      <alignment horizontal="left" indent="1"/>
    </xf>
    <xf numFmtId="4" fontId="2" fillId="0" borderId="0" xfId="1" applyNumberFormat="1" applyFont="1" applyAlignment="1"/>
    <xf numFmtId="4" fontId="2" fillId="0" borderId="0" xfId="2" applyNumberFormat="1" applyFont="1" applyAlignment="1"/>
    <xf numFmtId="0" fontId="2" fillId="0" borderId="0" xfId="1" applyFont="1" applyAlignment="1"/>
    <xf numFmtId="0" fontId="5" fillId="4" borderId="6" xfId="1" applyFont="1" applyFill="1" applyBorder="1" applyAlignment="1">
      <alignment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13" fillId="7" borderId="3" xfId="1" applyFont="1" applyFill="1" applyBorder="1" applyAlignment="1">
      <alignment horizontal="left" wrapText="1" indent="4"/>
    </xf>
    <xf numFmtId="0" fontId="2" fillId="0" borderId="3" xfId="1" applyFont="1" applyBorder="1" applyAlignment="1">
      <alignment horizontal="left" indent="1"/>
    </xf>
    <xf numFmtId="0" fontId="11" fillId="6" borderId="3" xfId="1" applyFont="1" applyFill="1" applyBorder="1" applyAlignment="1">
      <alignment horizontal="left" wrapText="1" indent="4"/>
    </xf>
    <xf numFmtId="0" fontId="8" fillId="5" borderId="3" xfId="1" applyFont="1" applyFill="1" applyBorder="1" applyAlignment="1">
      <alignment wrapText="1"/>
    </xf>
    <xf numFmtId="0" fontId="5" fillId="4" borderId="3" xfId="1" applyFont="1" applyFill="1" applyBorder="1" applyAlignment="1">
      <alignment horizontal="center" wrapText="1"/>
    </xf>
    <xf numFmtId="0" fontId="8" fillId="5" borderId="3" xfId="1" applyFont="1" applyFill="1" applyBorder="1" applyAlignment="1">
      <alignment horizontal="left" wrapText="1"/>
    </xf>
    <xf numFmtId="0" fontId="11" fillId="6" borderId="3" xfId="1" applyFont="1" applyFill="1" applyBorder="1" applyAlignment="1"/>
    <xf numFmtId="0" fontId="15" fillId="8" borderId="3" xfId="1" applyFont="1" applyFill="1" applyBorder="1" applyAlignment="1">
      <alignment horizontal="center" wrapText="1"/>
    </xf>
    <xf numFmtId="4" fontId="12" fillId="6" borderId="3" xfId="1" applyNumberFormat="1" applyFont="1" applyFill="1" applyBorder="1" applyAlignment="1">
      <alignment horizontal="right" wrapText="1"/>
    </xf>
    <xf numFmtId="0" fontId="13" fillId="7" borderId="11" xfId="1" applyFont="1" applyFill="1" applyBorder="1" applyAlignment="1">
      <alignment horizontal="left" wrapText="1" indent="4"/>
    </xf>
    <xf numFmtId="0" fontId="11" fillId="0" borderId="21" xfId="1" applyFont="1" applyBorder="1" applyAlignment="1">
      <alignment horizontal="center" vertical="center" wrapText="1"/>
    </xf>
    <xf numFmtId="0" fontId="37" fillId="0" borderId="0" xfId="1" applyFont="1" applyAlignment="1">
      <alignment horizontal="left" indent="1"/>
    </xf>
    <xf numFmtId="0" fontId="37" fillId="0" borderId="4" xfId="1" applyFont="1" applyBorder="1" applyAlignment="1"/>
    <xf numFmtId="0" fontId="37" fillId="0" borderId="24" xfId="1" applyFont="1" applyBorder="1" applyAlignment="1"/>
    <xf numFmtId="4" fontId="37" fillId="0" borderId="24" xfId="2" applyNumberFormat="1" applyFont="1" applyBorder="1" applyAlignment="1"/>
    <xf numFmtId="4" fontId="37" fillId="0" borderId="24" xfId="1" applyNumberFormat="1" applyFont="1" applyBorder="1" applyAlignment="1"/>
    <xf numFmtId="0" fontId="37" fillId="0" borderId="2" xfId="1" applyFont="1" applyBorder="1" applyAlignment="1">
      <alignment horizontal="left" indent="1"/>
    </xf>
    <xf numFmtId="0" fontId="38" fillId="0" borderId="0" xfId="42" applyNumberFormat="1" applyFont="1" applyFill="1" applyBorder="1" applyAlignment="1" applyProtection="1"/>
    <xf numFmtId="1" fontId="39" fillId="0" borderId="0" xfId="42" applyNumberFormat="1" applyFont="1" applyAlignment="1">
      <alignment wrapText="1"/>
    </xf>
    <xf numFmtId="0" fontId="39" fillId="0" borderId="0" xfId="42" applyFont="1"/>
    <xf numFmtId="0" fontId="39" fillId="0" borderId="0" xfId="42" applyFont="1" applyAlignment="1">
      <alignment horizontal="right"/>
    </xf>
    <xf numFmtId="1" fontId="40" fillId="25" borderId="25" xfId="42" applyNumberFormat="1" applyFont="1" applyFill="1" applyBorder="1" applyAlignment="1">
      <alignment horizontal="right" vertical="top" wrapText="1"/>
    </xf>
    <xf numFmtId="1" fontId="40" fillId="25" borderId="26" xfId="42" applyNumberFormat="1" applyFont="1" applyFill="1" applyBorder="1" applyAlignment="1">
      <alignment horizontal="left" wrapText="1"/>
    </xf>
    <xf numFmtId="1" fontId="40" fillId="25" borderId="21" xfId="42" applyNumberFormat="1" applyFont="1" applyFill="1" applyBorder="1" applyAlignment="1">
      <alignment horizontal="left" vertical="center" wrapText="1"/>
    </xf>
    <xf numFmtId="0" fontId="40" fillId="0" borderId="27" xfId="42" applyFont="1" applyBorder="1" applyAlignment="1">
      <alignment vertical="center" wrapText="1"/>
    </xf>
    <xf numFmtId="0" fontId="40" fillId="0" borderId="22" xfId="42" applyFont="1" applyBorder="1" applyAlignment="1">
      <alignment vertical="center" wrapText="1"/>
    </xf>
    <xf numFmtId="0" fontId="40" fillId="0" borderId="23" xfId="42" applyFont="1" applyBorder="1" applyAlignment="1">
      <alignment vertical="center" wrapText="1"/>
    </xf>
    <xf numFmtId="1" fontId="42" fillId="25" borderId="8" xfId="42" applyNumberFormat="1" applyFont="1" applyFill="1" applyBorder="1" applyAlignment="1">
      <alignment horizontal="left" wrapText="1"/>
    </xf>
    <xf numFmtId="1" fontId="39" fillId="0" borderId="5" xfId="42" applyNumberFormat="1" applyFont="1" applyBorder="1" applyAlignment="1">
      <alignment horizontal="left" wrapText="1"/>
    </xf>
    <xf numFmtId="1" fontId="39" fillId="0" borderId="37" xfId="42" applyNumberFormat="1" applyFont="1" applyBorder="1" applyAlignment="1">
      <alignment horizontal="left" wrapText="1"/>
    </xf>
    <xf numFmtId="1" fontId="40" fillId="0" borderId="1" xfId="42" applyNumberFormat="1" applyFont="1" applyBorder="1" applyAlignment="1">
      <alignment wrapText="1"/>
    </xf>
    <xf numFmtId="1" fontId="40" fillId="0" borderId="4" xfId="42" applyNumberFormat="1" applyFont="1" applyBorder="1" applyAlignment="1">
      <alignment wrapText="1"/>
    </xf>
    <xf numFmtId="0" fontId="38" fillId="0" borderId="0" xfId="42" applyNumberFormat="1" applyFont="1" applyFill="1" applyBorder="1" applyAlignment="1" applyProtection="1">
      <alignment vertical="center" wrapText="1"/>
    </xf>
    <xf numFmtId="164" fontId="38" fillId="0" borderId="0" xfId="2" applyFont="1" applyFill="1" applyBorder="1" applyAlignment="1" applyProtection="1">
      <alignment vertical="center" wrapText="1"/>
    </xf>
    <xf numFmtId="164" fontId="38" fillId="0" borderId="0" xfId="2" applyFont="1" applyFill="1" applyBorder="1" applyAlignment="1" applyProtection="1">
      <alignment horizontal="center" vertical="center" wrapText="1"/>
    </xf>
    <xf numFmtId="164" fontId="38" fillId="0" borderId="0" xfId="2" applyFont="1" applyFill="1" applyBorder="1" applyAlignment="1" applyProtection="1"/>
    <xf numFmtId="164" fontId="38" fillId="0" borderId="0" xfId="2" applyFont="1" applyFill="1" applyBorder="1" applyAlignment="1" applyProtection="1">
      <alignment horizontal="left" vertical="center" wrapText="1"/>
    </xf>
    <xf numFmtId="0" fontId="38" fillId="0" borderId="0" xfId="42" applyNumberFormat="1" applyFont="1" applyFill="1" applyBorder="1" applyAlignment="1" applyProtection="1">
      <alignment vertical="center"/>
    </xf>
    <xf numFmtId="0" fontId="38" fillId="0" borderId="0" xfId="42" applyNumberFormat="1" applyFont="1" applyFill="1" applyBorder="1" applyAlignment="1" applyProtection="1">
      <alignment horizontal="center" vertical="center"/>
    </xf>
    <xf numFmtId="3" fontId="40" fillId="0" borderId="4" xfId="42" applyNumberFormat="1" applyFont="1" applyBorder="1" applyAlignment="1">
      <alignment wrapText="1"/>
    </xf>
    <xf numFmtId="3" fontId="40" fillId="0" borderId="24" xfId="2" applyNumberFormat="1" applyFont="1" applyBorder="1" applyAlignment="1"/>
    <xf numFmtId="3" fontId="40" fillId="0" borderId="2" xfId="2" applyNumberFormat="1" applyFont="1" applyBorder="1" applyAlignment="1"/>
    <xf numFmtId="3" fontId="39" fillId="0" borderId="0" xfId="2" applyNumberFormat="1" applyFont="1"/>
    <xf numFmtId="3" fontId="42" fillId="25" borderId="28" xfId="2" applyNumberFormat="1" applyFont="1" applyFill="1" applyBorder="1" applyAlignment="1">
      <alignment horizontal="right" wrapText="1"/>
    </xf>
    <xf numFmtId="3" fontId="40" fillId="0" borderId="29" xfId="2" applyNumberFormat="1" applyFont="1" applyFill="1" applyBorder="1" applyAlignment="1">
      <alignment horizontal="right" vertical="center" wrapText="1"/>
    </xf>
    <xf numFmtId="3" fontId="40" fillId="0" borderId="30" xfId="2" applyNumberFormat="1" applyFont="1" applyFill="1" applyBorder="1" applyAlignment="1">
      <alignment horizontal="right" vertical="center" wrapText="1"/>
    </xf>
    <xf numFmtId="3" fontId="39" fillId="0" borderId="30" xfId="2" applyNumberFormat="1" applyFont="1" applyFill="1" applyBorder="1" applyAlignment="1">
      <alignment horizontal="right" vertical="center" wrapText="1"/>
    </xf>
    <xf numFmtId="3" fontId="40" fillId="0" borderId="31" xfId="2" applyNumberFormat="1" applyFont="1" applyFill="1" applyBorder="1" applyAlignment="1">
      <alignment horizontal="right" vertical="center" wrapText="1"/>
    </xf>
    <xf numFmtId="3" fontId="39" fillId="0" borderId="32" xfId="2" applyNumberFormat="1" applyFont="1" applyBorder="1" applyAlignment="1">
      <alignment horizontal="right" wrapText="1"/>
    </xf>
    <xf numFmtId="3" fontId="39" fillId="0" borderId="33" xfId="2" applyNumberFormat="1" applyFont="1" applyFill="1" applyBorder="1" applyAlignment="1">
      <alignment horizontal="right" vertical="center" wrapText="1"/>
    </xf>
    <xf numFmtId="3" fontId="39" fillId="0" borderId="11" xfId="2" applyNumberFormat="1" applyFont="1" applyFill="1" applyBorder="1" applyAlignment="1">
      <alignment horizontal="right"/>
    </xf>
    <xf numFmtId="3" fontId="39" fillId="0" borderId="11" xfId="2" applyNumberFormat="1" applyFont="1" applyFill="1" applyBorder="1" applyAlignment="1">
      <alignment horizontal="right" wrapText="1"/>
    </xf>
    <xf numFmtId="3" fontId="39" fillId="0" borderId="11" xfId="2" applyNumberFormat="1" applyFont="1" applyFill="1" applyBorder="1" applyAlignment="1">
      <alignment horizontal="right" vertical="center" wrapText="1"/>
    </xf>
    <xf numFmtId="3" fontId="39" fillId="0" borderId="34" xfId="2" applyNumberFormat="1" applyFont="1" applyFill="1" applyBorder="1" applyAlignment="1">
      <alignment horizontal="right" vertical="center" wrapText="1"/>
    </xf>
    <xf numFmtId="3" fontId="39" fillId="0" borderId="7" xfId="2" applyNumberFormat="1" applyFont="1" applyBorder="1" applyAlignment="1">
      <alignment horizontal="right" wrapText="1"/>
    </xf>
    <xf numFmtId="3" fontId="39" fillId="0" borderId="35" xfId="2" applyNumberFormat="1" applyFont="1" applyFill="1" applyBorder="1" applyAlignment="1">
      <alignment horizontal="right"/>
    </xf>
    <xf numFmtId="3" fontId="39" fillId="0" borderId="3" xfId="2" applyNumberFormat="1" applyFont="1" applyFill="1" applyBorder="1" applyAlignment="1">
      <alignment horizontal="right"/>
    </xf>
    <xf numFmtId="3" fontId="39" fillId="0" borderId="36" xfId="2" applyNumberFormat="1" applyFont="1" applyFill="1" applyBorder="1" applyAlignment="1">
      <alignment horizontal="right"/>
    </xf>
    <xf numFmtId="3" fontId="39" fillId="0" borderId="38" xfId="2" applyNumberFormat="1" applyFont="1" applyBorder="1" applyAlignment="1">
      <alignment horizontal="right" wrapText="1"/>
    </xf>
    <xf numFmtId="3" fontId="39" fillId="0" borderId="39" xfId="2" applyNumberFormat="1" applyFont="1" applyFill="1" applyBorder="1" applyAlignment="1">
      <alignment horizontal="right"/>
    </xf>
    <xf numFmtId="3" fontId="39" fillId="0" borderId="40" xfId="2" applyNumberFormat="1" applyFont="1" applyFill="1" applyBorder="1" applyAlignment="1">
      <alignment horizontal="right"/>
    </xf>
    <xf numFmtId="3" fontId="42" fillId="0" borderId="1" xfId="2" applyNumberFormat="1" applyFont="1" applyBorder="1" applyAlignment="1">
      <alignment horizontal="right" wrapText="1"/>
    </xf>
    <xf numFmtId="3" fontId="39" fillId="0" borderId="1" xfId="2" applyNumberFormat="1" applyFont="1" applyBorder="1" applyAlignment="1">
      <alignment horizontal="right"/>
    </xf>
    <xf numFmtId="3" fontId="42" fillId="2" borderId="10" xfId="2" applyNumberFormat="1" applyFont="1" applyFill="1" applyBorder="1" applyAlignment="1">
      <alignment horizontal="right" wrapText="1"/>
    </xf>
    <xf numFmtId="0" fontId="41" fillId="2" borderId="4" xfId="42" applyFont="1" applyFill="1" applyBorder="1" applyAlignment="1">
      <alignment horizontal="center" vertical="center" wrapText="1"/>
    </xf>
    <xf numFmtId="0" fontId="7" fillId="0" borderId="1" xfId="42" applyNumberFormat="1" applyFont="1" applyFill="1" applyBorder="1" applyAlignment="1" applyProtection="1">
      <alignment horizontal="center" vertical="center" wrapText="1"/>
    </xf>
    <xf numFmtId="0" fontId="7" fillId="0" borderId="1" xfId="42" applyNumberFormat="1" applyFont="1" applyFill="1" applyBorder="1" applyAlignment="1" applyProtection="1">
      <alignment horizontal="center" vertical="center"/>
    </xf>
    <xf numFmtId="0" fontId="11" fillId="0" borderId="42" xfId="1" applyFont="1" applyBorder="1" applyAlignment="1">
      <alignment horizontal="center" vertical="center" wrapText="1"/>
    </xf>
    <xf numFmtId="0" fontId="11" fillId="7" borderId="9" xfId="1" applyFont="1" applyFill="1" applyBorder="1" applyAlignment="1">
      <alignment wrapText="1"/>
    </xf>
    <xf numFmtId="0" fontId="11" fillId="6" borderId="6" xfId="1" applyFont="1" applyFill="1" applyBorder="1" applyAlignment="1">
      <alignment wrapText="1"/>
    </xf>
    <xf numFmtId="0" fontId="8" fillId="5" borderId="6" xfId="1" applyFont="1" applyFill="1" applyBorder="1" applyAlignment="1">
      <alignment wrapText="1"/>
    </xf>
    <xf numFmtId="0" fontId="11" fillId="5" borderId="6" xfId="1" applyFont="1" applyFill="1" applyBorder="1" applyAlignment="1">
      <alignment wrapText="1"/>
    </xf>
    <xf numFmtId="0" fontId="11" fillId="7" borderId="6" xfId="1" applyFont="1" applyFill="1" applyBorder="1" applyAlignment="1">
      <alignment wrapText="1"/>
    </xf>
    <xf numFmtId="0" fontId="3" fillId="2" borderId="6" xfId="1" applyFont="1" applyFill="1" applyBorder="1" applyAlignment="1"/>
    <xf numFmtId="3" fontId="38" fillId="0" borderId="8" xfId="42" applyNumberFormat="1" applyFont="1" applyFill="1" applyBorder="1" applyAlignment="1" applyProtection="1"/>
    <xf numFmtId="3" fontId="38" fillId="0" borderId="5" xfId="42" applyNumberFormat="1" applyFont="1" applyFill="1" applyBorder="1" applyAlignment="1" applyProtection="1"/>
    <xf numFmtId="3" fontId="38" fillId="0" borderId="43" xfId="42" applyNumberFormat="1" applyFont="1" applyFill="1" applyBorder="1" applyAlignment="1" applyProtection="1"/>
    <xf numFmtId="4" fontId="16" fillId="0" borderId="0" xfId="2" applyNumberFormat="1" applyFont="1" applyFill="1" applyBorder="1" applyAlignment="1">
      <alignment wrapText="1"/>
    </xf>
    <xf numFmtId="0" fontId="17" fillId="0" borderId="1" xfId="1" applyFont="1" applyBorder="1" applyAlignment="1">
      <alignment horizontal="center" vertical="center"/>
    </xf>
    <xf numFmtId="4" fontId="17" fillId="7" borderId="8" xfId="1" applyNumberFormat="1" applyFont="1" applyFill="1" applyBorder="1" applyAlignment="1">
      <alignment horizontal="right" indent="1"/>
    </xf>
    <xf numFmtId="4" fontId="38" fillId="0" borderId="8" xfId="42" applyNumberFormat="1" applyFont="1" applyFill="1" applyBorder="1" applyAlignment="1" applyProtection="1"/>
    <xf numFmtId="3" fontId="38" fillId="0" borderId="3" xfId="42" applyNumberFormat="1" applyFont="1" applyFill="1" applyBorder="1" applyAlignment="1" applyProtection="1"/>
    <xf numFmtId="3" fontId="38" fillId="0" borderId="30" xfId="42" applyNumberFormat="1" applyFont="1" applyFill="1" applyBorder="1" applyAlignment="1" applyProtection="1"/>
    <xf numFmtId="3" fontId="38" fillId="0" borderId="31" xfId="42" applyNumberFormat="1" applyFont="1" applyFill="1" applyBorder="1" applyAlignment="1" applyProtection="1"/>
    <xf numFmtId="3" fontId="38" fillId="0" borderId="36" xfId="42" applyNumberFormat="1" applyFont="1" applyFill="1" applyBorder="1" applyAlignment="1" applyProtection="1"/>
    <xf numFmtId="3" fontId="38" fillId="0" borderId="39" xfId="42" applyNumberFormat="1" applyFont="1" applyFill="1" applyBorder="1" applyAlignment="1" applyProtection="1"/>
    <xf numFmtId="3" fontId="38" fillId="0" borderId="40" xfId="42" applyNumberFormat="1" applyFont="1" applyFill="1" applyBorder="1" applyAlignment="1" applyProtection="1"/>
    <xf numFmtId="0" fontId="43" fillId="0" borderId="28" xfId="1" applyFont="1" applyBorder="1" applyAlignment="1"/>
    <xf numFmtId="0" fontId="44" fillId="0" borderId="7" xfId="1" applyFont="1" applyBorder="1" applyAlignment="1"/>
    <xf numFmtId="0" fontId="17" fillId="0" borderId="38" xfId="1" applyFont="1" applyBorder="1" applyAlignment="1"/>
    <xf numFmtId="0" fontId="45" fillId="0" borderId="28" xfId="42" applyNumberFormat="1" applyFont="1" applyFill="1" applyBorder="1" applyAlignment="1" applyProtection="1"/>
    <xf numFmtId="0" fontId="46" fillId="0" borderId="7" xfId="42" applyNumberFormat="1" applyFont="1" applyFill="1" applyBorder="1" applyAlignment="1" applyProtection="1"/>
    <xf numFmtId="0" fontId="7" fillId="0" borderId="38" xfId="42" applyNumberFormat="1" applyFont="1" applyFill="1" applyBorder="1" applyAlignment="1" applyProtection="1"/>
    <xf numFmtId="0" fontId="9" fillId="7" borderId="6" xfId="1" applyFont="1" applyFill="1" applyBorder="1" applyAlignment="1">
      <alignment wrapText="1"/>
    </xf>
    <xf numFmtId="0" fontId="10" fillId="7" borderId="3" xfId="1" applyFont="1" applyFill="1" applyBorder="1" applyAlignment="1">
      <alignment horizontal="center" wrapText="1"/>
    </xf>
    <xf numFmtId="0" fontId="12" fillId="6" borderId="3" xfId="1" applyFont="1" applyFill="1" applyBorder="1" applyAlignment="1">
      <alignment horizontal="center" wrapText="1"/>
    </xf>
    <xf numFmtId="0" fontId="9" fillId="6" borderId="6" xfId="1" applyFont="1" applyFill="1" applyBorder="1" applyAlignment="1">
      <alignment wrapText="1"/>
    </xf>
    <xf numFmtId="0" fontId="47" fillId="5" borderId="3" xfId="1" applyFont="1" applyFill="1" applyBorder="1" applyAlignment="1">
      <alignment horizontal="center" wrapText="1"/>
    </xf>
    <xf numFmtId="0" fontId="12" fillId="5" borderId="6" xfId="1" applyFont="1" applyFill="1" applyBorder="1" applyAlignment="1">
      <alignment wrapText="1"/>
    </xf>
    <xf numFmtId="4" fontId="48" fillId="3" borderId="1" xfId="1" applyNumberFormat="1" applyFont="1" applyFill="1" applyBorder="1" applyAlignment="1">
      <alignment horizontal="right" indent="1"/>
    </xf>
    <xf numFmtId="3" fontId="16" fillId="7" borderId="8" xfId="1" applyNumberFormat="1" applyFont="1" applyFill="1" applyBorder="1" applyAlignment="1">
      <alignment horizontal="right" wrapText="1"/>
    </xf>
    <xf numFmtId="3" fontId="16" fillId="6" borderId="5" xfId="2" applyNumberFormat="1" applyFont="1" applyFill="1" applyBorder="1" applyAlignment="1">
      <alignment wrapText="1"/>
    </xf>
    <xf numFmtId="3" fontId="14" fillId="5" borderId="5" xfId="2" applyNumberFormat="1" applyFont="1" applyFill="1" applyBorder="1" applyAlignment="1">
      <alignment wrapText="1"/>
    </xf>
    <xf numFmtId="3" fontId="2" fillId="0" borderId="5" xfId="2" applyNumberFormat="1" applyFont="1" applyBorder="1" applyAlignment="1"/>
    <xf numFmtId="3" fontId="36" fillId="0" borderId="5" xfId="2" applyNumberFormat="1" applyFont="1" applyBorder="1" applyAlignment="1"/>
    <xf numFmtId="3" fontId="2" fillId="0" borderId="5" xfId="2" applyNumberFormat="1" applyFont="1" applyFill="1" applyBorder="1" applyAlignment="1"/>
    <xf numFmtId="3" fontId="11" fillId="5" borderId="5" xfId="2" applyNumberFormat="1" applyFont="1" applyFill="1" applyBorder="1" applyAlignment="1">
      <alignment wrapText="1"/>
    </xf>
    <xf numFmtId="3" fontId="10" fillId="7" borderId="5" xfId="1" applyNumberFormat="1" applyFont="1" applyFill="1" applyBorder="1" applyAlignment="1">
      <alignment horizontal="right" wrapText="1"/>
    </xf>
    <xf numFmtId="3" fontId="10" fillId="6" borderId="5" xfId="2" applyNumberFormat="1" applyFont="1" applyFill="1" applyBorder="1" applyAlignment="1">
      <alignment wrapText="1"/>
    </xf>
    <xf numFmtId="3" fontId="9" fillId="5" borderId="5" xfId="2" applyNumberFormat="1" applyFont="1" applyFill="1" applyBorder="1" applyAlignment="1">
      <alignment wrapText="1"/>
    </xf>
    <xf numFmtId="3" fontId="4" fillId="0" borderId="5" xfId="2" applyNumberFormat="1" applyFont="1" applyBorder="1" applyAlignment="1"/>
    <xf numFmtId="3" fontId="7" fillId="5" borderId="5" xfId="2" applyNumberFormat="1" applyFont="1" applyFill="1" applyBorder="1" applyAlignment="1">
      <alignment wrapText="1"/>
    </xf>
    <xf numFmtId="3" fontId="6" fillId="7" borderId="5" xfId="2" applyNumberFormat="1" applyFont="1" applyFill="1" applyBorder="1" applyAlignment="1">
      <alignment wrapText="1"/>
    </xf>
    <xf numFmtId="3" fontId="6" fillId="6" borderId="5" xfId="2" applyNumberFormat="1" applyFont="1" applyFill="1" applyBorder="1" applyAlignment="1">
      <alignment wrapText="1"/>
    </xf>
    <xf numFmtId="3" fontId="2" fillId="0" borderId="0" xfId="2" applyNumberFormat="1" applyFont="1" applyAlignment="1"/>
    <xf numFmtId="3" fontId="2" fillId="0" borderId="0" xfId="1" applyNumberFormat="1" applyFont="1" applyAlignment="1"/>
    <xf numFmtId="3" fontId="2" fillId="0" borderId="30" xfId="2" applyNumberFormat="1" applyFont="1" applyBorder="1" applyAlignment="1"/>
    <xf numFmtId="3" fontId="2" fillId="0" borderId="31" xfId="2" applyNumberFormat="1" applyFont="1" applyBorder="1" applyAlignment="1"/>
    <xf numFmtId="3" fontId="2" fillId="0" borderId="3" xfId="2" applyNumberFormat="1" applyFont="1" applyBorder="1" applyAlignment="1"/>
    <xf numFmtId="3" fontId="2" fillId="0" borderId="36" xfId="2" applyNumberFormat="1" applyFont="1" applyBorder="1" applyAlignment="1"/>
    <xf numFmtId="3" fontId="2" fillId="0" borderId="39" xfId="2" applyNumberFormat="1" applyFont="1" applyBorder="1" applyAlignment="1"/>
    <xf numFmtId="3" fontId="2" fillId="0" borderId="40" xfId="2" applyNumberFormat="1" applyFont="1" applyBorder="1" applyAlignment="1"/>
    <xf numFmtId="1" fontId="39" fillId="0" borderId="44" xfId="42" applyNumberFormat="1" applyFont="1" applyBorder="1" applyAlignment="1">
      <alignment horizontal="left" wrapText="1"/>
    </xf>
    <xf numFmtId="3" fontId="42" fillId="0" borderId="7" xfId="2" applyNumberFormat="1" applyFont="1" applyFill="1" applyBorder="1" applyAlignment="1">
      <alignment wrapText="1"/>
    </xf>
    <xf numFmtId="4" fontId="2" fillId="0" borderId="5" xfId="2" applyNumberFormat="1" applyFont="1" applyBorder="1" applyAlignment="1"/>
    <xf numFmtId="1" fontId="40" fillId="25" borderId="27" xfId="42" applyNumberFormat="1" applyFont="1" applyFill="1" applyBorder="1" applyAlignment="1">
      <alignment horizontal="left" vertical="center" wrapText="1"/>
    </xf>
    <xf numFmtId="3" fontId="42" fillId="25" borderId="29" xfId="2" applyNumberFormat="1" applyFont="1" applyFill="1" applyBorder="1" applyAlignment="1">
      <alignment horizontal="right" wrapText="1"/>
    </xf>
    <xf numFmtId="3" fontId="39" fillId="0" borderId="33" xfId="2" applyNumberFormat="1" applyFont="1" applyBorder="1" applyAlignment="1">
      <alignment horizontal="right" wrapText="1"/>
    </xf>
    <xf numFmtId="3" fontId="39" fillId="0" borderId="35" xfId="2" applyNumberFormat="1" applyFont="1" applyBorder="1" applyAlignment="1">
      <alignment horizontal="right" wrapText="1"/>
    </xf>
    <xf numFmtId="3" fontId="42" fillId="0" borderId="35" xfId="2" applyNumberFormat="1" applyFont="1" applyFill="1" applyBorder="1" applyAlignment="1">
      <alignment wrapText="1"/>
    </xf>
    <xf numFmtId="3" fontId="39" fillId="0" borderId="46" xfId="2" applyNumberFormat="1" applyFont="1" applyBorder="1" applyAlignment="1">
      <alignment horizontal="right" wrapText="1"/>
    </xf>
    <xf numFmtId="3" fontId="40" fillId="0" borderId="24" xfId="42" applyNumberFormat="1" applyFont="1" applyBorder="1" applyAlignment="1">
      <alignment wrapText="1"/>
    </xf>
    <xf numFmtId="3" fontId="41" fillId="0" borderId="4" xfId="2" applyNumberFormat="1" applyFont="1" applyBorder="1" applyAlignment="1">
      <alignment horizontal="right"/>
    </xf>
    <xf numFmtId="3" fontId="7" fillId="0" borderId="1" xfId="42" applyNumberFormat="1" applyFont="1" applyFill="1" applyBorder="1" applyAlignment="1" applyProtection="1"/>
    <xf numFmtId="4" fontId="7" fillId="0" borderId="1" xfId="42" applyNumberFormat="1" applyFont="1" applyFill="1" applyBorder="1" applyAlignment="1" applyProtection="1"/>
    <xf numFmtId="3" fontId="16" fillId="7" borderId="10" xfId="1" applyNumberFormat="1" applyFont="1" applyFill="1" applyBorder="1" applyAlignment="1">
      <alignment horizontal="right" wrapText="1"/>
    </xf>
    <xf numFmtId="3" fontId="16" fillId="6" borderId="41" xfId="2" applyNumberFormat="1" applyFont="1" applyFill="1" applyBorder="1" applyAlignment="1">
      <alignment wrapText="1"/>
    </xf>
    <xf numFmtId="3" fontId="14" fillId="5" borderId="41" xfId="2" applyNumberFormat="1" applyFont="1" applyFill="1" applyBorder="1" applyAlignment="1">
      <alignment wrapText="1"/>
    </xf>
    <xf numFmtId="3" fontId="2" fillId="0" borderId="41" xfId="2" applyNumberFormat="1" applyFont="1" applyBorder="1" applyAlignment="1"/>
    <xf numFmtId="3" fontId="11" fillId="5" borderId="41" xfId="2" applyNumberFormat="1" applyFont="1" applyFill="1" applyBorder="1" applyAlignment="1">
      <alignment wrapText="1"/>
    </xf>
    <xf numFmtId="3" fontId="10" fillId="7" borderId="41" xfId="1" applyNumberFormat="1" applyFont="1" applyFill="1" applyBorder="1" applyAlignment="1">
      <alignment horizontal="right" wrapText="1"/>
    </xf>
    <xf numFmtId="3" fontId="10" fillId="6" borderId="41" xfId="2" applyNumberFormat="1" applyFont="1" applyFill="1" applyBorder="1" applyAlignment="1">
      <alignment wrapText="1"/>
    </xf>
    <xf numFmtId="3" fontId="9" fillId="5" borderId="41" xfId="2" applyNumberFormat="1" applyFont="1" applyFill="1" applyBorder="1" applyAlignment="1">
      <alignment wrapText="1"/>
    </xf>
    <xf numFmtId="3" fontId="4" fillId="0" borderId="41" xfId="2" applyNumberFormat="1" applyFont="1" applyBorder="1" applyAlignment="1"/>
    <xf numFmtId="3" fontId="7" fillId="5" borderId="41" xfId="2" applyNumberFormat="1" applyFont="1" applyFill="1" applyBorder="1" applyAlignment="1">
      <alignment wrapText="1"/>
    </xf>
    <xf numFmtId="3" fontId="6" fillId="7" borderId="41" xfId="2" applyNumberFormat="1" applyFont="1" applyFill="1" applyBorder="1" applyAlignment="1">
      <alignment wrapText="1"/>
    </xf>
    <xf numFmtId="3" fontId="6" fillId="6" borderId="41" xfId="2" applyNumberFormat="1" applyFont="1" applyFill="1" applyBorder="1" applyAlignment="1">
      <alignment wrapText="1"/>
    </xf>
    <xf numFmtId="4" fontId="3" fillId="0" borderId="1" xfId="1" applyNumberFormat="1" applyFont="1" applyBorder="1" applyAlignment="1">
      <alignment horizontal="center" vertical="center" wrapText="1"/>
    </xf>
    <xf numFmtId="4" fontId="16" fillId="7" borderId="8" xfId="1" applyNumberFormat="1" applyFont="1" applyFill="1" applyBorder="1" applyAlignment="1">
      <alignment horizontal="right" wrapText="1"/>
    </xf>
    <xf numFmtId="4" fontId="6" fillId="6" borderId="5" xfId="2" applyNumberFormat="1" applyFont="1" applyFill="1" applyBorder="1" applyAlignment="1">
      <alignment wrapText="1"/>
    </xf>
    <xf numFmtId="4" fontId="6" fillId="5" borderId="5" xfId="2" applyNumberFormat="1" applyFont="1" applyFill="1" applyBorder="1" applyAlignment="1">
      <alignment wrapText="1"/>
    </xf>
    <xf numFmtId="4" fontId="36" fillId="0" borderId="5" xfId="2" applyNumberFormat="1" applyFont="1" applyFill="1" applyBorder="1" applyAlignment="1"/>
    <xf numFmtId="4" fontId="6" fillId="5" borderId="5" xfId="2" applyNumberFormat="1" applyFont="1" applyFill="1" applyBorder="1" applyAlignment="1">
      <alignment horizontal="right" wrapText="1"/>
    </xf>
    <xf numFmtId="4" fontId="6" fillId="6" borderId="5" xfId="2" applyNumberFormat="1" applyFont="1" applyFill="1" applyBorder="1" applyAlignment="1">
      <alignment horizontal="right" wrapText="1"/>
    </xf>
    <xf numFmtId="4" fontId="10" fillId="5" borderId="5" xfId="2" applyNumberFormat="1" applyFont="1" applyFill="1" applyBorder="1" applyAlignment="1">
      <alignment wrapText="1"/>
    </xf>
    <xf numFmtId="4" fontId="6" fillId="5" borderId="8" xfId="2" applyNumberFormat="1" applyFont="1" applyFill="1" applyBorder="1" applyAlignment="1">
      <alignment wrapText="1"/>
    </xf>
    <xf numFmtId="4" fontId="10" fillId="7" borderId="48" xfId="1" applyNumberFormat="1" applyFont="1" applyFill="1" applyBorder="1" applyAlignment="1">
      <alignment horizontal="right" wrapText="1"/>
    </xf>
    <xf numFmtId="4" fontId="10" fillId="6" borderId="5" xfId="2" applyNumberFormat="1" applyFont="1" applyFill="1" applyBorder="1" applyAlignment="1">
      <alignment wrapText="1"/>
    </xf>
    <xf numFmtId="4" fontId="10" fillId="6" borderId="5" xfId="2" applyNumberFormat="1" applyFont="1" applyFill="1" applyBorder="1" applyAlignment="1">
      <alignment horizontal="right" wrapText="1"/>
    </xf>
    <xf numFmtId="4" fontId="6" fillId="7" borderId="5" xfId="2" applyNumberFormat="1" applyFont="1" applyFill="1" applyBorder="1" applyAlignment="1">
      <alignment wrapText="1"/>
    </xf>
    <xf numFmtId="4" fontId="49" fillId="5" borderId="5" xfId="2" applyNumberFormat="1" applyFont="1" applyFill="1" applyBorder="1" applyAlignment="1">
      <alignment wrapText="1"/>
    </xf>
    <xf numFmtId="4" fontId="36" fillId="0" borderId="43" xfId="2" applyNumberFormat="1" applyFont="1" applyFill="1" applyBorder="1" applyAlignment="1"/>
    <xf numFmtId="4" fontId="3" fillId="2" borderId="1" xfId="2" applyNumberFormat="1" applyFont="1" applyFill="1" applyBorder="1" applyAlignment="1"/>
    <xf numFmtId="4" fontId="17" fillId="0" borderId="24" xfId="1" applyNumberFormat="1" applyFont="1" applyBorder="1" applyAlignment="1">
      <alignment horizontal="center" vertical="center"/>
    </xf>
    <xf numFmtId="3" fontId="2" fillId="0" borderId="41" xfId="1" applyNumberFormat="1" applyFont="1" applyBorder="1" applyAlignment="1"/>
    <xf numFmtId="3" fontId="6" fillId="5" borderId="41" xfId="2" applyNumberFormat="1" applyFont="1" applyFill="1" applyBorder="1" applyAlignment="1">
      <alignment wrapText="1"/>
    </xf>
    <xf numFmtId="4" fontId="17" fillId="0" borderId="2" xfId="1" applyNumberFormat="1" applyFont="1" applyBorder="1" applyAlignment="1">
      <alignment horizontal="center" vertical="center"/>
    </xf>
    <xf numFmtId="3" fontId="16" fillId="7" borderId="49" xfId="1" applyNumberFormat="1" applyFont="1" applyFill="1" applyBorder="1" applyAlignment="1">
      <alignment horizontal="right" wrapText="1"/>
    </xf>
    <xf numFmtId="3" fontId="16" fillId="6" borderId="50" xfId="2" applyNumberFormat="1" applyFont="1" applyFill="1" applyBorder="1" applyAlignment="1">
      <alignment wrapText="1"/>
    </xf>
    <xf numFmtId="3" fontId="14" fillId="5" borderId="50" xfId="2" applyNumberFormat="1" applyFont="1" applyFill="1" applyBorder="1" applyAlignment="1">
      <alignment wrapText="1"/>
    </xf>
    <xf numFmtId="3" fontId="2" fillId="0" borderId="50" xfId="1" applyNumberFormat="1" applyFont="1" applyBorder="1" applyAlignment="1"/>
    <xf numFmtId="3" fontId="2" fillId="0" borderId="50" xfId="2" applyNumberFormat="1" applyFont="1" applyBorder="1" applyAlignment="1"/>
    <xf numFmtId="3" fontId="11" fillId="5" borderId="50" xfId="2" applyNumberFormat="1" applyFont="1" applyFill="1" applyBorder="1" applyAlignment="1">
      <alignment wrapText="1"/>
    </xf>
    <xf numFmtId="3" fontId="10" fillId="7" borderId="50" xfId="1" applyNumberFormat="1" applyFont="1" applyFill="1" applyBorder="1" applyAlignment="1">
      <alignment horizontal="right" wrapText="1"/>
    </xf>
    <xf numFmtId="3" fontId="10" fillId="6" borderId="50" xfId="2" applyNumberFormat="1" applyFont="1" applyFill="1" applyBorder="1" applyAlignment="1">
      <alignment wrapText="1"/>
    </xf>
    <xf numFmtId="3" fontId="9" fillId="5" borderId="50" xfId="2" applyNumberFormat="1" applyFont="1" applyFill="1" applyBorder="1" applyAlignment="1">
      <alignment wrapText="1"/>
    </xf>
    <xf numFmtId="3" fontId="4" fillId="0" borderId="50" xfId="2" applyNumberFormat="1" applyFont="1" applyBorder="1" applyAlignment="1"/>
    <xf numFmtId="3" fontId="6" fillId="5" borderId="50" xfId="2" applyNumberFormat="1" applyFont="1" applyFill="1" applyBorder="1" applyAlignment="1">
      <alignment wrapText="1"/>
    </xf>
    <xf numFmtId="3" fontId="6" fillId="7" borderId="50" xfId="2" applyNumberFormat="1" applyFont="1" applyFill="1" applyBorder="1" applyAlignment="1">
      <alignment wrapText="1"/>
    </xf>
    <xf numFmtId="3" fontId="6" fillId="6" borderId="50" xfId="2" applyNumberFormat="1" applyFont="1" applyFill="1" applyBorder="1" applyAlignment="1">
      <alignment wrapText="1"/>
    </xf>
    <xf numFmtId="3" fontId="7" fillId="5" borderId="50" xfId="2" applyNumberFormat="1" applyFont="1" applyFill="1" applyBorder="1" applyAlignment="1">
      <alignment wrapText="1"/>
    </xf>
    <xf numFmtId="4" fontId="16" fillId="6" borderId="5" xfId="2" applyNumberFormat="1" applyFont="1" applyFill="1" applyBorder="1" applyAlignment="1">
      <alignment wrapText="1"/>
    </xf>
    <xf numFmtId="4" fontId="14" fillId="5" borderId="5" xfId="2" applyNumberFormat="1" applyFont="1" applyFill="1" applyBorder="1" applyAlignment="1">
      <alignment wrapText="1"/>
    </xf>
    <xf numFmtId="4" fontId="14" fillId="5" borderId="8" xfId="2" applyNumberFormat="1" applyFont="1" applyFill="1" applyBorder="1" applyAlignment="1">
      <alignment wrapText="1"/>
    </xf>
    <xf numFmtId="4" fontId="36" fillId="0" borderId="5" xfId="2" applyNumberFormat="1" applyFont="1" applyBorder="1" applyAlignment="1"/>
    <xf numFmtId="4" fontId="11" fillId="5" borderId="5" xfId="2" applyNumberFormat="1" applyFont="1" applyFill="1" applyBorder="1" applyAlignment="1">
      <alignment wrapText="1"/>
    </xf>
    <xf numFmtId="4" fontId="2" fillId="0" borderId="5" xfId="2" applyNumberFormat="1" applyFont="1" applyFill="1" applyBorder="1" applyAlignment="1"/>
    <xf numFmtId="4" fontId="10" fillId="7" borderId="45" xfId="1" applyNumberFormat="1" applyFont="1" applyFill="1" applyBorder="1" applyAlignment="1">
      <alignment horizontal="right" wrapText="1"/>
    </xf>
    <xf numFmtId="4" fontId="9" fillId="5" borderId="5" xfId="2" applyNumberFormat="1" applyFont="1" applyFill="1" applyBorder="1" applyAlignment="1">
      <alignment wrapText="1"/>
    </xf>
    <xf numFmtId="4" fontId="7" fillId="5" borderId="5" xfId="2" applyNumberFormat="1" applyFont="1" applyFill="1" applyBorder="1" applyAlignment="1">
      <alignment wrapText="1"/>
    </xf>
    <xf numFmtId="4" fontId="50" fillId="5" borderId="5" xfId="2" applyNumberFormat="1" applyFont="1" applyFill="1" applyBorder="1" applyAlignment="1">
      <alignment wrapText="1"/>
    </xf>
    <xf numFmtId="4" fontId="2" fillId="0" borderId="43" xfId="2" applyNumberFormat="1" applyFont="1" applyBorder="1" applyAlignment="1"/>
    <xf numFmtId="4" fontId="3" fillId="3" borderId="1" xfId="2" applyNumberFormat="1" applyFont="1" applyFill="1" applyBorder="1" applyAlignment="1"/>
    <xf numFmtId="4" fontId="17" fillId="0" borderId="8" xfId="1" applyNumberFormat="1" applyFont="1" applyFill="1" applyBorder="1" applyAlignment="1">
      <alignment horizontal="right" indent="1"/>
    </xf>
    <xf numFmtId="4" fontId="17" fillId="6" borderId="8" xfId="1" applyNumberFormat="1" applyFont="1" applyFill="1" applyBorder="1" applyAlignment="1">
      <alignment horizontal="right" indent="1"/>
    </xf>
    <xf numFmtId="4" fontId="17" fillId="5" borderId="8" xfId="1" applyNumberFormat="1" applyFont="1" applyFill="1" applyBorder="1" applyAlignment="1">
      <alignment horizontal="right" indent="1"/>
    </xf>
    <xf numFmtId="4" fontId="17" fillId="0" borderId="37" xfId="1" applyNumberFormat="1" applyFont="1" applyFill="1" applyBorder="1" applyAlignment="1">
      <alignment horizontal="right" indent="1"/>
    </xf>
    <xf numFmtId="3" fontId="4" fillId="0" borderId="43" xfId="2" applyNumberFormat="1" applyFont="1" applyBorder="1" applyAlignment="1"/>
    <xf numFmtId="3" fontId="4" fillId="0" borderId="51" xfId="2" applyNumberFormat="1" applyFont="1" applyBorder="1" applyAlignment="1"/>
    <xf numFmtId="3" fontId="4" fillId="0" borderId="47" xfId="2" applyNumberFormat="1" applyFont="1" applyBorder="1" applyAlignment="1"/>
    <xf numFmtId="3" fontId="3" fillId="3" borderId="1" xfId="2" applyNumberFormat="1" applyFont="1" applyFill="1" applyBorder="1" applyAlignment="1"/>
    <xf numFmtId="3" fontId="3" fillId="2" borderId="2" xfId="2" applyNumberFormat="1" applyFont="1" applyFill="1" applyBorder="1" applyAlignment="1"/>
    <xf numFmtId="3" fontId="3" fillId="2" borderId="24" xfId="2" applyNumberFormat="1" applyFont="1" applyFill="1" applyBorder="1" applyAlignment="1"/>
    <xf numFmtId="3" fontId="40" fillId="0" borderId="24" xfId="2" applyNumberFormat="1" applyFont="1" applyBorder="1" applyAlignment="1">
      <alignment horizontal="center" wrapText="1"/>
    </xf>
    <xf numFmtId="0" fontId="16" fillId="0" borderId="4" xfId="42" applyNumberFormat="1" applyFont="1" applyFill="1" applyBorder="1" applyAlignment="1" applyProtection="1">
      <alignment horizontal="center" vertical="center" wrapText="1"/>
    </xf>
    <xf numFmtId="0" fontId="16" fillId="0" borderId="24" xfId="42" applyNumberFormat="1" applyFont="1" applyFill="1" applyBorder="1" applyAlignment="1" applyProtection="1">
      <alignment horizontal="center" vertical="center" wrapText="1"/>
    </xf>
    <xf numFmtId="0" fontId="16" fillId="0" borderId="2" xfId="42" applyNumberFormat="1" applyFont="1" applyFill="1" applyBorder="1" applyAlignment="1" applyProtection="1">
      <alignment horizontal="center" vertical="center" wrapText="1"/>
    </xf>
    <xf numFmtId="0" fontId="40" fillId="0" borderId="4" xfId="42" applyFont="1" applyFill="1" applyBorder="1" applyAlignment="1">
      <alignment horizontal="center" vertical="center"/>
    </xf>
    <xf numFmtId="0" fontId="40" fillId="0" borderId="24" xfId="42" applyFont="1" applyFill="1" applyBorder="1" applyAlignment="1">
      <alignment horizontal="center" vertical="center"/>
    </xf>
    <xf numFmtId="0" fontId="40" fillId="0" borderId="2" xfId="42" applyFont="1" applyFill="1" applyBorder="1" applyAlignment="1">
      <alignment horizontal="center" vertical="center"/>
    </xf>
  </cellXfs>
  <cellStyles count="5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 2" xfId="39"/>
    <cellStyle name="Normalno 2" xfId="1"/>
    <cellStyle name="Note" xfId="40"/>
    <cellStyle name="Obično" xfId="0" builtinId="0"/>
    <cellStyle name="Obično 2" xfId="41"/>
    <cellStyle name="Obično 3" xfId="42"/>
    <cellStyle name="Obično 3 2" xfId="43"/>
    <cellStyle name="Obično 3 3" xfId="44"/>
    <cellStyle name="Output" xfId="45"/>
    <cellStyle name="Title" xfId="46"/>
    <cellStyle name="Total" xfId="47"/>
    <cellStyle name="Warning Text" xfId="48"/>
    <cellStyle name="Zarez 2" xfId="2"/>
    <cellStyle name="Zarez 2 2" xfId="49"/>
    <cellStyle name="Zarez 2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74009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11</xdr:col>
      <xdr:colOff>0</xdr:colOff>
      <xdr:row>0</xdr:row>
      <xdr:rowOff>161925</xdr:rowOff>
    </xdr:from>
    <xdr:ext cx="184731" cy="264560"/>
    <xdr:sp macro="" textlink="">
      <xdr:nvSpPr>
        <xdr:cNvPr id="3" name="TekstniOkvir 2"/>
        <xdr:cNvSpPr txBox="1"/>
      </xdr:nvSpPr>
      <xdr:spPr>
        <a:xfrm>
          <a:off x="74009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4"/>
  <sheetViews>
    <sheetView topLeftCell="A16" workbookViewId="0">
      <selection activeCell="F34" sqref="F34"/>
    </sheetView>
  </sheetViews>
  <sheetFormatPr defaultColWidth="11.42578125" defaultRowHeight="12.75"/>
  <cols>
    <col min="1" max="1" width="18" style="44" customWidth="1"/>
    <col min="2" max="3" width="9.5703125" style="44" customWidth="1"/>
    <col min="4" max="4" width="9.42578125" style="44" customWidth="1"/>
    <col min="5" max="5" width="10.28515625" style="44" customWidth="1"/>
    <col min="6" max="6" width="10.5703125" style="45" customWidth="1"/>
    <col min="7" max="7" width="8.5703125" style="24" customWidth="1"/>
    <col min="8" max="8" width="8" style="24" customWidth="1"/>
    <col min="9" max="9" width="13.85546875" style="24" bestFit="1" customWidth="1"/>
    <col min="10" max="10" width="9.140625" style="24" bestFit="1" customWidth="1"/>
    <col min="11" max="11" width="13.5703125" style="24" bestFit="1" customWidth="1"/>
    <col min="12" max="12" width="11" style="24" bestFit="1" customWidth="1"/>
    <col min="13" max="16384" width="11.42578125" style="24"/>
  </cols>
  <sheetData>
    <row r="1" spans="1:17" ht="16.5" customHeight="1" thickBot="1">
      <c r="A1" s="211" t="s">
        <v>176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7" ht="13.5" thickBot="1">
      <c r="A2" s="25"/>
      <c r="B2" s="25"/>
      <c r="C2" s="25"/>
      <c r="D2" s="26"/>
      <c r="E2" s="26"/>
      <c r="F2" s="26"/>
      <c r="G2" s="26"/>
      <c r="H2" s="26"/>
      <c r="I2" s="26"/>
      <c r="K2" s="27" t="s">
        <v>139</v>
      </c>
    </row>
    <row r="3" spans="1:17" ht="26.25" thickBot="1">
      <c r="A3" s="28" t="s">
        <v>140</v>
      </c>
      <c r="B3" s="214" t="s">
        <v>141</v>
      </c>
      <c r="C3" s="215"/>
      <c r="D3" s="215"/>
      <c r="E3" s="215"/>
      <c r="F3" s="215"/>
      <c r="G3" s="215"/>
      <c r="H3" s="215"/>
      <c r="I3" s="215"/>
      <c r="J3" s="215"/>
      <c r="K3" s="216"/>
    </row>
    <row r="4" spans="1:17" ht="102.75" thickBot="1">
      <c r="A4" s="29" t="s">
        <v>142</v>
      </c>
      <c r="B4" s="30" t="s">
        <v>161</v>
      </c>
      <c r="C4" s="132" t="s">
        <v>172</v>
      </c>
      <c r="D4" s="31" t="s">
        <v>162</v>
      </c>
      <c r="E4" s="32" t="s">
        <v>163</v>
      </c>
      <c r="F4" s="32" t="s">
        <v>164</v>
      </c>
      <c r="G4" s="32" t="s">
        <v>165</v>
      </c>
      <c r="H4" s="32" t="s">
        <v>166</v>
      </c>
      <c r="I4" s="32" t="s">
        <v>167</v>
      </c>
      <c r="J4" s="33" t="s">
        <v>168</v>
      </c>
      <c r="K4" s="71" t="s">
        <v>177</v>
      </c>
      <c r="L4" s="72" t="s">
        <v>170</v>
      </c>
      <c r="M4" s="73" t="s">
        <v>137</v>
      </c>
      <c r="N4" s="73" t="s">
        <v>138</v>
      </c>
    </row>
    <row r="5" spans="1:17" ht="25.5">
      <c r="A5" s="34" t="s">
        <v>143</v>
      </c>
      <c r="B5" s="50"/>
      <c r="C5" s="133"/>
      <c r="D5" s="51"/>
      <c r="E5" s="52"/>
      <c r="F5" s="52"/>
      <c r="G5" s="53">
        <v>100000</v>
      </c>
      <c r="H5" s="52"/>
      <c r="I5" s="52"/>
      <c r="J5" s="54"/>
      <c r="K5" s="70">
        <f>SUM(B5:J5)</f>
        <v>100000</v>
      </c>
      <c r="L5" s="81">
        <v>185386.11</v>
      </c>
      <c r="M5" s="81">
        <f>L5</f>
        <v>185386.11</v>
      </c>
      <c r="N5" s="87">
        <f>M5/K5*100</f>
        <v>185.38610999999997</v>
      </c>
    </row>
    <row r="6" spans="1:17">
      <c r="A6" s="35" t="s">
        <v>144</v>
      </c>
      <c r="B6" s="55"/>
      <c r="C6" s="134"/>
      <c r="D6" s="56"/>
      <c r="E6" s="57">
        <v>5000</v>
      </c>
      <c r="F6" s="58"/>
      <c r="G6" s="59"/>
      <c r="H6" s="59"/>
      <c r="I6" s="59"/>
      <c r="J6" s="60"/>
      <c r="K6" s="70">
        <f t="shared" ref="K6:K18" si="0">SUM(B6:J6)</f>
        <v>5000</v>
      </c>
      <c r="L6" s="82">
        <v>1051.6099999999999</v>
      </c>
      <c r="M6" s="81">
        <f>L6/6*12</f>
        <v>2103.2199999999998</v>
      </c>
      <c r="N6" s="87">
        <f t="shared" ref="N6:N17" si="1">M6/K6*100</f>
        <v>42.064399999999999</v>
      </c>
    </row>
    <row r="7" spans="1:17" ht="25.5">
      <c r="A7" s="35" t="s">
        <v>145</v>
      </c>
      <c r="B7" s="55"/>
      <c r="C7" s="134"/>
      <c r="D7" s="56"/>
      <c r="E7" s="57">
        <v>1000</v>
      </c>
      <c r="F7" s="58"/>
      <c r="G7" s="59"/>
      <c r="H7" s="59"/>
      <c r="I7" s="59"/>
      <c r="J7" s="60"/>
      <c r="K7" s="70">
        <f t="shared" si="0"/>
        <v>1000</v>
      </c>
      <c r="L7" s="82">
        <v>164.02</v>
      </c>
      <c r="M7" s="81">
        <f>L7/6*12</f>
        <v>328.04</v>
      </c>
      <c r="N7" s="87">
        <f t="shared" si="1"/>
        <v>32.804000000000002</v>
      </c>
    </row>
    <row r="8" spans="1:17">
      <c r="A8" s="35" t="s">
        <v>146</v>
      </c>
      <c r="B8" s="61"/>
      <c r="C8" s="135"/>
      <c r="D8" s="62"/>
      <c r="E8" s="63"/>
      <c r="F8" s="63">
        <v>9400000</v>
      </c>
      <c r="G8" s="63"/>
      <c r="H8" s="63"/>
      <c r="I8" s="63"/>
      <c r="J8" s="64"/>
      <c r="K8" s="70">
        <f t="shared" si="0"/>
        <v>9400000</v>
      </c>
      <c r="L8" s="82">
        <f>5281481.49-L9</f>
        <v>4811451.21</v>
      </c>
      <c r="M8" s="81">
        <v>9500000</v>
      </c>
      <c r="N8" s="87">
        <f t="shared" si="1"/>
        <v>101.06382978723406</v>
      </c>
    </row>
    <row r="9" spans="1:17">
      <c r="A9" s="35" t="s">
        <v>147</v>
      </c>
      <c r="B9" s="61"/>
      <c r="C9" s="135"/>
      <c r="D9" s="62"/>
      <c r="E9" s="63"/>
      <c r="F9" s="63"/>
      <c r="G9" s="63"/>
      <c r="H9" s="63"/>
      <c r="I9" s="63">
        <v>650000</v>
      </c>
      <c r="J9" s="64"/>
      <c r="K9" s="70">
        <f t="shared" si="0"/>
        <v>650000</v>
      </c>
      <c r="L9" s="82">
        <v>470030.28</v>
      </c>
      <c r="M9" s="81">
        <v>650000</v>
      </c>
      <c r="N9" s="87">
        <f t="shared" si="1"/>
        <v>100</v>
      </c>
    </row>
    <row r="10" spans="1:17">
      <c r="A10" s="35" t="s">
        <v>148</v>
      </c>
      <c r="B10" s="61"/>
      <c r="C10" s="135"/>
      <c r="D10" s="62"/>
      <c r="E10" s="63">
        <v>9014918.7300000004</v>
      </c>
      <c r="F10" s="63"/>
      <c r="G10" s="63"/>
      <c r="H10" s="63"/>
      <c r="I10" s="63"/>
      <c r="J10" s="64"/>
      <c r="K10" s="70">
        <f t="shared" si="0"/>
        <v>9014918.7300000004</v>
      </c>
      <c r="L10" s="82">
        <v>2918420.75</v>
      </c>
      <c r="M10" s="81">
        <v>8600000</v>
      </c>
      <c r="N10" s="87">
        <f t="shared" si="1"/>
        <v>95.397421292116292</v>
      </c>
    </row>
    <row r="11" spans="1:17" ht="25.5">
      <c r="A11" s="35" t="s">
        <v>149</v>
      </c>
      <c r="B11" s="61"/>
      <c r="C11" s="135"/>
      <c r="D11" s="62"/>
      <c r="E11" s="63"/>
      <c r="F11" s="63"/>
      <c r="G11" s="63"/>
      <c r="H11" s="63">
        <v>300000</v>
      </c>
      <c r="I11" s="63"/>
      <c r="J11" s="64"/>
      <c r="K11" s="70">
        <f t="shared" si="0"/>
        <v>300000</v>
      </c>
      <c r="L11" s="82">
        <v>80000</v>
      </c>
      <c r="M11" s="81">
        <f>L11/6*12</f>
        <v>160000</v>
      </c>
      <c r="N11" s="87">
        <f t="shared" si="1"/>
        <v>53.333333333333336</v>
      </c>
    </row>
    <row r="12" spans="1:17" ht="25.5">
      <c r="A12" s="35" t="s">
        <v>160</v>
      </c>
      <c r="B12" s="61"/>
      <c r="C12" s="135"/>
      <c r="D12" s="62"/>
      <c r="E12" s="63"/>
      <c r="F12" s="63"/>
      <c r="G12" s="63"/>
      <c r="H12" s="63">
        <v>250000</v>
      </c>
      <c r="I12" s="63"/>
      <c r="J12" s="64"/>
      <c r="K12" s="70">
        <f t="shared" si="0"/>
        <v>250000</v>
      </c>
      <c r="L12" s="82">
        <v>231168.75</v>
      </c>
      <c r="M12" s="81">
        <f>L12/6*12</f>
        <v>462337.5</v>
      </c>
      <c r="N12" s="87">
        <f t="shared" si="1"/>
        <v>184.935</v>
      </c>
    </row>
    <row r="13" spans="1:17" ht="25.5">
      <c r="A13" s="35" t="s">
        <v>150</v>
      </c>
      <c r="B13" s="61">
        <v>1196900</v>
      </c>
      <c r="C13" s="135">
        <v>2500000</v>
      </c>
      <c r="D13" s="62"/>
      <c r="E13" s="63"/>
      <c r="F13" s="63"/>
      <c r="G13" s="63"/>
      <c r="H13" s="63"/>
      <c r="I13" s="63"/>
      <c r="J13" s="64"/>
      <c r="K13" s="70">
        <f t="shared" si="0"/>
        <v>3696900</v>
      </c>
      <c r="L13" s="82">
        <v>883236</v>
      </c>
      <c r="M13" s="81">
        <f>K13</f>
        <v>3696900</v>
      </c>
      <c r="N13" s="87">
        <f t="shared" si="1"/>
        <v>100</v>
      </c>
      <c r="Q13" s="24" t="s">
        <v>169</v>
      </c>
    </row>
    <row r="14" spans="1:17" ht="25.5">
      <c r="A14" s="35" t="s">
        <v>151</v>
      </c>
      <c r="B14" s="61"/>
      <c r="C14" s="135"/>
      <c r="D14" s="62">
        <v>990000</v>
      </c>
      <c r="E14" s="63"/>
      <c r="F14" s="63"/>
      <c r="G14" s="63"/>
      <c r="H14" s="63"/>
      <c r="I14" s="63"/>
      <c r="J14" s="64"/>
      <c r="K14" s="70">
        <f t="shared" si="0"/>
        <v>990000</v>
      </c>
      <c r="L14" s="82">
        <v>0</v>
      </c>
      <c r="M14" s="81">
        <f>K14</f>
        <v>990000</v>
      </c>
      <c r="N14" s="87">
        <f t="shared" si="1"/>
        <v>100</v>
      </c>
    </row>
    <row r="15" spans="1:17" ht="51">
      <c r="A15" s="129" t="s">
        <v>171</v>
      </c>
      <c r="B15" s="130"/>
      <c r="C15" s="136"/>
      <c r="D15" s="62">
        <f>1049750</f>
        <v>1049750</v>
      </c>
      <c r="E15" s="63"/>
      <c r="F15" s="63"/>
      <c r="G15" s="63"/>
      <c r="H15" s="63"/>
      <c r="I15" s="63"/>
      <c r="J15" s="64"/>
      <c r="K15" s="70">
        <f t="shared" si="0"/>
        <v>1049750</v>
      </c>
      <c r="L15" s="82">
        <v>524875</v>
      </c>
      <c r="M15" s="81">
        <f>K15</f>
        <v>1049750</v>
      </c>
      <c r="N15" s="87">
        <f t="shared" si="1"/>
        <v>100</v>
      </c>
    </row>
    <row r="16" spans="1:17">
      <c r="A16" s="35" t="s">
        <v>152</v>
      </c>
      <c r="B16" s="61"/>
      <c r="C16" s="135"/>
      <c r="D16" s="63"/>
      <c r="E16" s="63"/>
      <c r="F16" s="63">
        <v>46645350</v>
      </c>
      <c r="G16" s="63"/>
      <c r="H16" s="63"/>
      <c r="I16" s="63"/>
      <c r="J16" s="64"/>
      <c r="K16" s="70">
        <f t="shared" si="0"/>
        <v>46645350</v>
      </c>
      <c r="L16" s="82">
        <v>22232995.550000001</v>
      </c>
      <c r="M16" s="81">
        <v>47480000</v>
      </c>
      <c r="N16" s="87">
        <f t="shared" si="1"/>
        <v>101.78935306520371</v>
      </c>
    </row>
    <row r="17" spans="1:14">
      <c r="A17" s="35" t="s">
        <v>153</v>
      </c>
      <c r="B17" s="61"/>
      <c r="C17" s="135"/>
      <c r="D17" s="63"/>
      <c r="E17" s="63">
        <v>200000</v>
      </c>
      <c r="F17" s="63"/>
      <c r="G17" s="63"/>
      <c r="H17" s="63"/>
      <c r="I17" s="63"/>
      <c r="J17" s="64"/>
      <c r="K17" s="70">
        <f t="shared" si="0"/>
        <v>200000</v>
      </c>
      <c r="L17" s="82">
        <v>77983.199999999997</v>
      </c>
      <c r="M17" s="81">
        <f>L17/6*12</f>
        <v>155966.39999999999</v>
      </c>
      <c r="N17" s="87">
        <f t="shared" si="1"/>
        <v>77.983199999999997</v>
      </c>
    </row>
    <row r="18" spans="1:14" ht="26.25" thickBot="1">
      <c r="A18" s="36" t="s">
        <v>154</v>
      </c>
      <c r="B18" s="65"/>
      <c r="C18" s="137"/>
      <c r="D18" s="66"/>
      <c r="E18" s="66"/>
      <c r="F18" s="66"/>
      <c r="G18" s="66"/>
      <c r="H18" s="66"/>
      <c r="I18" s="66"/>
      <c r="J18" s="67">
        <v>0</v>
      </c>
      <c r="K18" s="70">
        <f t="shared" si="0"/>
        <v>0</v>
      </c>
      <c r="L18" s="83">
        <v>0</v>
      </c>
      <c r="M18" s="81">
        <v>0</v>
      </c>
      <c r="N18" s="87"/>
    </row>
    <row r="19" spans="1:14" ht="26.25" thickBot="1">
      <c r="A19" s="37" t="s">
        <v>155</v>
      </c>
      <c r="B19" s="68">
        <f t="shared" ref="B19" si="2">SUM(B5:B17)</f>
        <v>1196900</v>
      </c>
      <c r="C19" s="68">
        <f>SUM(C5:C18)</f>
        <v>2500000</v>
      </c>
      <c r="D19" s="69">
        <f>SUM(D5:D18)</f>
        <v>2039750</v>
      </c>
      <c r="E19" s="69">
        <f t="shared" ref="E19:J19" si="3">SUM(E5:E18)</f>
        <v>9220918.7300000004</v>
      </c>
      <c r="F19" s="69">
        <f t="shared" si="3"/>
        <v>56045350</v>
      </c>
      <c r="G19" s="69">
        <f t="shared" si="3"/>
        <v>100000</v>
      </c>
      <c r="H19" s="69">
        <f t="shared" si="3"/>
        <v>550000</v>
      </c>
      <c r="I19" s="69">
        <f t="shared" si="3"/>
        <v>650000</v>
      </c>
      <c r="J19" s="69">
        <f t="shared" si="3"/>
        <v>0</v>
      </c>
      <c r="K19" s="139">
        <f>SUM(K5:K18)</f>
        <v>72302918.730000004</v>
      </c>
      <c r="L19" s="140">
        <f>SUM(L5:L18)</f>
        <v>32416762.48</v>
      </c>
      <c r="M19" s="140">
        <f>SUM(M5:M18)</f>
        <v>72932771.270000011</v>
      </c>
      <c r="N19" s="141">
        <f t="shared" ref="N19" si="4">M19/K19*100</f>
        <v>100.87113017159383</v>
      </c>
    </row>
    <row r="20" spans="1:14" ht="27" customHeight="1" thickBot="1">
      <c r="A20" s="38" t="s">
        <v>156</v>
      </c>
      <c r="B20" s="46"/>
      <c r="C20" s="138"/>
      <c r="D20" s="47"/>
      <c r="E20" s="47"/>
      <c r="F20" s="210">
        <f>SUM(B19:J19)</f>
        <v>72302918.730000004</v>
      </c>
      <c r="G20" s="210"/>
      <c r="H20" s="47"/>
      <c r="I20" s="47"/>
      <c r="J20" s="48"/>
      <c r="K20" s="49"/>
    </row>
    <row r="21" spans="1:14" ht="13.5" thickBot="1">
      <c r="A21" s="39"/>
      <c r="B21" s="39"/>
      <c r="C21" s="39"/>
      <c r="D21" s="40"/>
      <c r="E21" s="40"/>
      <c r="F21" s="41"/>
      <c r="G21" s="42"/>
      <c r="H21" s="42"/>
      <c r="I21" s="43"/>
      <c r="J21" s="42"/>
      <c r="K21" s="42"/>
    </row>
    <row r="22" spans="1:14" ht="15" customHeight="1">
      <c r="J22" s="97" t="s">
        <v>157</v>
      </c>
      <c r="K22" s="89">
        <f>K19</f>
        <v>72302918.730000004</v>
      </c>
      <c r="L22" s="89">
        <f t="shared" ref="L22:M22" si="5">L19</f>
        <v>32416762.48</v>
      </c>
      <c r="M22" s="90">
        <f t="shared" si="5"/>
        <v>72932771.270000011</v>
      </c>
    </row>
    <row r="23" spans="1:14" ht="15" customHeight="1">
      <c r="J23" s="98" t="s">
        <v>158</v>
      </c>
      <c r="K23" s="88">
        <f>'RASHODI 2021 -izvršenje na reba'!F74</f>
        <v>68238000</v>
      </c>
      <c r="L23" s="88">
        <f>'RASHODI 2021 -izvršenje na reba'!G74</f>
        <v>32735386.049999997</v>
      </c>
      <c r="M23" s="91">
        <f>'RASHODI 2021 -izvršenje na reba'!H74</f>
        <v>67568733.75999999</v>
      </c>
    </row>
    <row r="24" spans="1:14" ht="15" customHeight="1" thickBot="1">
      <c r="J24" s="99" t="s">
        <v>159</v>
      </c>
      <c r="K24" s="92">
        <f>K22-K23</f>
        <v>4064918.7300000042</v>
      </c>
      <c r="L24" s="92">
        <f t="shared" ref="L24:M24" si="6">L22-L23</f>
        <v>-318623.56999999657</v>
      </c>
      <c r="M24" s="93">
        <f t="shared" si="6"/>
        <v>5364037.5100000203</v>
      </c>
    </row>
  </sheetData>
  <mergeCells count="3">
    <mergeCell ref="F20:G20"/>
    <mergeCell ref="A1:K1"/>
    <mergeCell ref="B3:K3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79"/>
  <sheetViews>
    <sheetView tabSelected="1" topLeftCell="B1" workbookViewId="0">
      <selection activeCell="L20" sqref="L20"/>
    </sheetView>
  </sheetViews>
  <sheetFormatPr defaultColWidth="9.140625" defaultRowHeight="12"/>
  <cols>
    <col min="1" max="1" width="9.140625" style="1" hidden="1" customWidth="1"/>
    <col min="2" max="2" width="8.28515625" style="1" customWidth="1"/>
    <col min="3" max="3" width="31.42578125" style="4" customWidth="1"/>
    <col min="4" max="6" width="16" style="3" customWidth="1"/>
    <col min="7" max="7" width="16" style="2" customWidth="1"/>
    <col min="8" max="8" width="16" style="2" bestFit="1" customWidth="1"/>
    <col min="9" max="9" width="7.7109375" style="1" bestFit="1" customWidth="1"/>
    <col min="10" max="10" width="11.28515625" style="1" bestFit="1" customWidth="1"/>
    <col min="11" max="16384" width="9.140625" style="1"/>
  </cols>
  <sheetData>
    <row r="1" spans="1:11" ht="33.75" customHeight="1" thickBot="1">
      <c r="B1" s="19" t="s">
        <v>175</v>
      </c>
      <c r="C1" s="20"/>
      <c r="D1" s="21"/>
      <c r="E1" s="21"/>
      <c r="F1" s="21"/>
      <c r="G1" s="22"/>
      <c r="H1" s="22"/>
      <c r="I1" s="23"/>
      <c r="J1" s="18"/>
    </row>
    <row r="2" spans="1:11" ht="48" thickBot="1">
      <c r="A2" s="1" t="s">
        <v>135</v>
      </c>
      <c r="B2" s="17" t="s">
        <v>134</v>
      </c>
      <c r="C2" s="74" t="s">
        <v>133</v>
      </c>
      <c r="D2" s="6" t="s">
        <v>136</v>
      </c>
      <c r="E2" s="154" t="s">
        <v>173</v>
      </c>
      <c r="F2" s="6" t="s">
        <v>174</v>
      </c>
      <c r="G2" s="173" t="s">
        <v>170</v>
      </c>
      <c r="H2" s="170" t="s">
        <v>137</v>
      </c>
      <c r="I2" s="85" t="s">
        <v>138</v>
      </c>
    </row>
    <row r="3" spans="1:11" ht="24.75" customHeight="1">
      <c r="A3" s="1">
        <f t="shared" ref="A3:A12" si="0">LEN(B3)</f>
        <v>1</v>
      </c>
      <c r="B3" s="16" t="s">
        <v>132</v>
      </c>
      <c r="C3" s="75" t="s">
        <v>131</v>
      </c>
      <c r="D3" s="107">
        <f t="shared" ref="D3:H3" si="1">D4+D14+D47</f>
        <v>62853000</v>
      </c>
      <c r="E3" s="155">
        <f t="shared" si="1"/>
        <v>2165250</v>
      </c>
      <c r="F3" s="155">
        <f t="shared" si="1"/>
        <v>65018250</v>
      </c>
      <c r="G3" s="174">
        <f t="shared" si="1"/>
        <v>31717246.919999998</v>
      </c>
      <c r="H3" s="142">
        <f t="shared" si="1"/>
        <v>64848983.75999999</v>
      </c>
      <c r="I3" s="86">
        <f>H3/F3*100</f>
        <v>99.739663494480382</v>
      </c>
    </row>
    <row r="4" spans="1:11" ht="22.5" customHeight="1">
      <c r="A4" s="1">
        <f t="shared" si="0"/>
        <v>2</v>
      </c>
      <c r="B4" s="9" t="s">
        <v>130</v>
      </c>
      <c r="C4" s="76" t="s">
        <v>129</v>
      </c>
      <c r="D4" s="108">
        <f t="shared" ref="D4:H4" si="2">D5+D9+D11</f>
        <v>38070000</v>
      </c>
      <c r="E4" s="156">
        <f>E5+E9+E11</f>
        <v>660000</v>
      </c>
      <c r="F4" s="188">
        <f t="shared" ref="F4" si="3">F5+F9+F11</f>
        <v>38730000</v>
      </c>
      <c r="G4" s="175">
        <f t="shared" si="2"/>
        <v>19081396.59</v>
      </c>
      <c r="H4" s="143">
        <f t="shared" si="2"/>
        <v>38691000</v>
      </c>
      <c r="I4" s="201">
        <f t="shared" ref="I4:I66" si="4">H4/F4*100</f>
        <v>99.899302865995352</v>
      </c>
    </row>
    <row r="5" spans="1:11" ht="15.75">
      <c r="A5" s="1">
        <f t="shared" si="0"/>
        <v>3</v>
      </c>
      <c r="B5" s="10" t="s">
        <v>128</v>
      </c>
      <c r="C5" s="77" t="s">
        <v>127</v>
      </c>
      <c r="D5" s="109">
        <f t="shared" ref="D5:H5" si="5">SUM(D6:D8)</f>
        <v>31520000</v>
      </c>
      <c r="E5" s="157">
        <f t="shared" ref="E5:F5" si="6">SUM(E6:E8)</f>
        <v>534000</v>
      </c>
      <c r="F5" s="189">
        <f t="shared" si="6"/>
        <v>32054000</v>
      </c>
      <c r="G5" s="176">
        <f t="shared" si="5"/>
        <v>16220668.520000001</v>
      </c>
      <c r="H5" s="144">
        <f t="shared" si="5"/>
        <v>32171000</v>
      </c>
      <c r="I5" s="202">
        <f t="shared" si="4"/>
        <v>100.3650090472328</v>
      </c>
    </row>
    <row r="6" spans="1:11">
      <c r="A6" s="1">
        <f t="shared" si="0"/>
        <v>4</v>
      </c>
      <c r="B6" s="11" t="s">
        <v>126</v>
      </c>
      <c r="C6" s="5" t="s">
        <v>125</v>
      </c>
      <c r="D6" s="110">
        <v>27500000</v>
      </c>
      <c r="E6" s="158">
        <f>F6-D6</f>
        <v>384000</v>
      </c>
      <c r="F6" s="131">
        <v>27884000</v>
      </c>
      <c r="G6" s="177">
        <v>13916491.5</v>
      </c>
      <c r="H6" s="171">
        <v>27830000</v>
      </c>
      <c r="I6" s="200">
        <f t="shared" si="4"/>
        <v>99.806340553722563</v>
      </c>
    </row>
    <row r="7" spans="1:11">
      <c r="A7" s="1">
        <f t="shared" si="0"/>
        <v>4</v>
      </c>
      <c r="B7" s="11" t="s">
        <v>124</v>
      </c>
      <c r="C7" s="5" t="s">
        <v>123</v>
      </c>
      <c r="D7" s="110">
        <v>810000</v>
      </c>
      <c r="E7" s="158">
        <f t="shared" ref="E7" si="7">F7-D7</f>
        <v>50000</v>
      </c>
      <c r="F7" s="131">
        <v>860000</v>
      </c>
      <c r="G7" s="178">
        <v>472743.13</v>
      </c>
      <c r="H7" s="171">
        <v>890000</v>
      </c>
      <c r="I7" s="200">
        <f t="shared" si="4"/>
        <v>103.48837209302326</v>
      </c>
    </row>
    <row r="8" spans="1:11">
      <c r="A8" s="1">
        <f t="shared" si="0"/>
        <v>4</v>
      </c>
      <c r="B8" s="11" t="s">
        <v>122</v>
      </c>
      <c r="C8" s="5" t="s">
        <v>121</v>
      </c>
      <c r="D8" s="110">
        <v>3210000</v>
      </c>
      <c r="E8" s="158">
        <v>100000</v>
      </c>
      <c r="F8" s="131">
        <f t="shared" ref="F8" si="8">D8+E8</f>
        <v>3310000</v>
      </c>
      <c r="G8" s="178">
        <v>1831433.89</v>
      </c>
      <c r="H8" s="145">
        <v>3451000</v>
      </c>
      <c r="I8" s="200">
        <f t="shared" si="4"/>
        <v>104.25981873111783</v>
      </c>
    </row>
    <row r="9" spans="1:11" ht="15.75">
      <c r="A9" s="1">
        <f t="shared" si="0"/>
        <v>3</v>
      </c>
      <c r="B9" s="12">
        <v>312</v>
      </c>
      <c r="C9" s="77" t="s">
        <v>119</v>
      </c>
      <c r="D9" s="109">
        <f t="shared" ref="D9:H9" si="9">SUM(D10)</f>
        <v>1350000</v>
      </c>
      <c r="E9" s="157">
        <f t="shared" ref="E9:F9" si="10">SUM(E10)</f>
        <v>0</v>
      </c>
      <c r="F9" s="189">
        <f t="shared" si="10"/>
        <v>1350000</v>
      </c>
      <c r="G9" s="176">
        <f t="shared" si="9"/>
        <v>182347.53</v>
      </c>
      <c r="H9" s="144">
        <f t="shared" si="9"/>
        <v>1200000</v>
      </c>
      <c r="I9" s="202">
        <f t="shared" si="4"/>
        <v>88.888888888888886</v>
      </c>
    </row>
    <row r="10" spans="1:11">
      <c r="A10" s="1">
        <f t="shared" si="0"/>
        <v>4</v>
      </c>
      <c r="B10" s="11" t="s">
        <v>120</v>
      </c>
      <c r="C10" s="5" t="s">
        <v>119</v>
      </c>
      <c r="D10" s="110">
        <v>1350000</v>
      </c>
      <c r="E10" s="158"/>
      <c r="F10" s="131">
        <f>D10+E10</f>
        <v>1350000</v>
      </c>
      <c r="G10" s="178">
        <v>182347.53</v>
      </c>
      <c r="H10" s="145">
        <v>1200000</v>
      </c>
      <c r="I10" s="200">
        <f t="shared" si="4"/>
        <v>88.888888888888886</v>
      </c>
    </row>
    <row r="11" spans="1:11" ht="15.75">
      <c r="A11" s="1">
        <f t="shared" si="0"/>
        <v>3</v>
      </c>
      <c r="B11" s="12">
        <v>313</v>
      </c>
      <c r="C11" s="77" t="s">
        <v>118</v>
      </c>
      <c r="D11" s="109">
        <f t="shared" ref="D11:H11" si="11">SUM(D12:D13)</f>
        <v>5200000</v>
      </c>
      <c r="E11" s="159">
        <f t="shared" ref="E11:F11" si="12">SUM(E12:E13)</f>
        <v>126000</v>
      </c>
      <c r="F11" s="189">
        <f t="shared" si="12"/>
        <v>5326000</v>
      </c>
      <c r="G11" s="176">
        <f t="shared" si="11"/>
        <v>2678380.54</v>
      </c>
      <c r="H11" s="144">
        <f t="shared" si="11"/>
        <v>5320000</v>
      </c>
      <c r="I11" s="202">
        <f t="shared" si="4"/>
        <v>99.887345099511833</v>
      </c>
    </row>
    <row r="12" spans="1:11" ht="22.5">
      <c r="A12" s="1">
        <f t="shared" si="0"/>
        <v>4</v>
      </c>
      <c r="B12" s="11" t="s">
        <v>117</v>
      </c>
      <c r="C12" s="5" t="s">
        <v>116</v>
      </c>
      <c r="D12" s="110">
        <v>5200000</v>
      </c>
      <c r="E12" s="158">
        <v>126000</v>
      </c>
      <c r="F12" s="131">
        <f>D12+E12</f>
        <v>5326000</v>
      </c>
      <c r="G12" s="178">
        <v>2678380.54</v>
      </c>
      <c r="H12" s="145">
        <v>5320000</v>
      </c>
      <c r="I12" s="200">
        <f t="shared" si="4"/>
        <v>99.887345099511833</v>
      </c>
    </row>
    <row r="13" spans="1:11" ht="15.75">
      <c r="B13" s="11">
        <v>3133</v>
      </c>
      <c r="C13" s="5" t="s">
        <v>115</v>
      </c>
      <c r="D13" s="110">
        <v>0</v>
      </c>
      <c r="E13" s="158"/>
      <c r="F13" s="131">
        <f>D13+E13</f>
        <v>0</v>
      </c>
      <c r="G13" s="178">
        <v>0</v>
      </c>
      <c r="H13" s="145">
        <v>0</v>
      </c>
      <c r="I13" s="200"/>
      <c r="K13" s="84"/>
    </row>
    <row r="14" spans="1:11" ht="24" customHeight="1">
      <c r="A14" s="1">
        <f t="shared" ref="A14:A47" si="13">LEN(B14)</f>
        <v>2</v>
      </c>
      <c r="B14" s="9" t="s">
        <v>114</v>
      </c>
      <c r="C14" s="76" t="s">
        <v>113</v>
      </c>
      <c r="D14" s="108">
        <f t="shared" ref="D14:H14" si="14">D15+D20+D27+D37+D39</f>
        <v>24600749</v>
      </c>
      <c r="E14" s="160">
        <f t="shared" si="14"/>
        <v>1540750</v>
      </c>
      <c r="F14" s="188">
        <f t="shared" si="14"/>
        <v>26141499</v>
      </c>
      <c r="G14" s="175">
        <f t="shared" si="14"/>
        <v>12569769.959999999</v>
      </c>
      <c r="H14" s="143">
        <f t="shared" si="14"/>
        <v>26025026.319999997</v>
      </c>
      <c r="I14" s="201">
        <f t="shared" si="4"/>
        <v>99.554452940896752</v>
      </c>
    </row>
    <row r="15" spans="1:11" ht="15.75">
      <c r="A15" s="1">
        <f t="shared" si="13"/>
        <v>3</v>
      </c>
      <c r="B15" s="10" t="s">
        <v>112</v>
      </c>
      <c r="C15" s="77" t="s">
        <v>111</v>
      </c>
      <c r="D15" s="109">
        <f t="shared" ref="D15:H15" si="15">SUM(D16:D19)</f>
        <v>1165000</v>
      </c>
      <c r="E15" s="157">
        <f t="shared" ref="E15:F15" si="16">SUM(E16:E19)</f>
        <v>135000</v>
      </c>
      <c r="F15" s="189">
        <f t="shared" si="16"/>
        <v>1300000</v>
      </c>
      <c r="G15" s="176">
        <f t="shared" si="15"/>
        <v>591127.1</v>
      </c>
      <c r="H15" s="144">
        <f t="shared" si="15"/>
        <v>1216639.3999999999</v>
      </c>
      <c r="I15" s="202">
        <f t="shared" si="4"/>
        <v>93.587646153846151</v>
      </c>
    </row>
    <row r="16" spans="1:11">
      <c r="A16" s="1">
        <f t="shared" si="13"/>
        <v>4</v>
      </c>
      <c r="B16" s="11" t="s">
        <v>110</v>
      </c>
      <c r="C16" s="5" t="s">
        <v>109</v>
      </c>
      <c r="D16" s="110">
        <v>70000</v>
      </c>
      <c r="E16" s="158">
        <v>0</v>
      </c>
      <c r="F16" s="131">
        <f>D16+E16</f>
        <v>70000</v>
      </c>
      <c r="G16" s="178">
        <v>9744.4599999999991</v>
      </c>
      <c r="H16" s="145">
        <v>70000</v>
      </c>
      <c r="I16" s="200">
        <f t="shared" si="4"/>
        <v>100</v>
      </c>
    </row>
    <row r="17" spans="1:9">
      <c r="A17" s="1">
        <f t="shared" si="13"/>
        <v>4</v>
      </c>
      <c r="B17" s="11" t="s">
        <v>108</v>
      </c>
      <c r="C17" s="5" t="s">
        <v>107</v>
      </c>
      <c r="D17" s="110">
        <v>960000</v>
      </c>
      <c r="E17" s="158">
        <v>0</v>
      </c>
      <c r="F17" s="131">
        <f t="shared" ref="F17:F19" si="17">D17+E17</f>
        <v>960000</v>
      </c>
      <c r="G17" s="178">
        <v>490562.94</v>
      </c>
      <c r="H17" s="145">
        <v>960000</v>
      </c>
      <c r="I17" s="200">
        <f t="shared" si="4"/>
        <v>100</v>
      </c>
    </row>
    <row r="18" spans="1:9">
      <c r="A18" s="1">
        <f t="shared" si="13"/>
        <v>4</v>
      </c>
      <c r="B18" s="11" t="s">
        <v>106</v>
      </c>
      <c r="C18" s="5" t="s">
        <v>105</v>
      </c>
      <c r="D18" s="110">
        <v>130000</v>
      </c>
      <c r="E18" s="158">
        <v>135000</v>
      </c>
      <c r="F18" s="131">
        <f t="shared" si="17"/>
        <v>265000</v>
      </c>
      <c r="G18" s="178">
        <v>90819.7</v>
      </c>
      <c r="H18" s="145">
        <f>G18/6*12</f>
        <v>181639.4</v>
      </c>
      <c r="I18" s="200">
        <f t="shared" si="4"/>
        <v>68.543169811320752</v>
      </c>
    </row>
    <row r="19" spans="1:9">
      <c r="A19" s="1">
        <f t="shared" si="13"/>
        <v>4</v>
      </c>
      <c r="B19" s="11" t="s">
        <v>104</v>
      </c>
      <c r="C19" s="5" t="s">
        <v>103</v>
      </c>
      <c r="D19" s="110">
        <v>5000</v>
      </c>
      <c r="E19" s="158">
        <v>0</v>
      </c>
      <c r="F19" s="131">
        <f t="shared" si="17"/>
        <v>5000</v>
      </c>
      <c r="G19" s="178">
        <v>0</v>
      </c>
      <c r="H19" s="145">
        <v>5000</v>
      </c>
      <c r="I19" s="200">
        <f t="shared" si="4"/>
        <v>100</v>
      </c>
    </row>
    <row r="20" spans="1:9" ht="15.75">
      <c r="A20" s="1">
        <f t="shared" si="13"/>
        <v>3</v>
      </c>
      <c r="B20" s="10" t="s">
        <v>102</v>
      </c>
      <c r="C20" s="77" t="s">
        <v>101</v>
      </c>
      <c r="D20" s="109">
        <f t="shared" ref="D20:H20" si="18">SUM(D21:D26)</f>
        <v>16462749</v>
      </c>
      <c r="E20" s="157">
        <f t="shared" ref="E20:F20" si="19">SUM(E21:E26)</f>
        <v>1187251</v>
      </c>
      <c r="F20" s="189">
        <f t="shared" si="19"/>
        <v>17650000</v>
      </c>
      <c r="G20" s="176">
        <f t="shared" si="18"/>
        <v>9050819.6799999997</v>
      </c>
      <c r="H20" s="144">
        <f t="shared" si="18"/>
        <v>17470393.439999998</v>
      </c>
      <c r="I20" s="202">
        <f t="shared" si="4"/>
        <v>98.982399093484403</v>
      </c>
    </row>
    <row r="21" spans="1:9">
      <c r="A21" s="1">
        <f t="shared" si="13"/>
        <v>4</v>
      </c>
      <c r="B21" s="11" t="s">
        <v>100</v>
      </c>
      <c r="C21" s="5" t="s">
        <v>99</v>
      </c>
      <c r="D21" s="110">
        <v>680000</v>
      </c>
      <c r="E21" s="158">
        <v>0</v>
      </c>
      <c r="F21" s="131">
        <f>D21+E21</f>
        <v>680000</v>
      </c>
      <c r="G21" s="178">
        <v>355196.72</v>
      </c>
      <c r="H21" s="145">
        <f>G21/6*12</f>
        <v>710393.44</v>
      </c>
      <c r="I21" s="200">
        <f t="shared" si="4"/>
        <v>104.46962352941176</v>
      </c>
    </row>
    <row r="22" spans="1:9">
      <c r="A22" s="1">
        <f t="shared" si="13"/>
        <v>4</v>
      </c>
      <c r="B22" s="11" t="s">
        <v>98</v>
      </c>
      <c r="C22" s="5" t="s">
        <v>97</v>
      </c>
      <c r="D22" s="110">
        <f>13000000+22749</f>
        <v>13022749</v>
      </c>
      <c r="E22" s="158">
        <f>1437251-250000</f>
        <v>1187251</v>
      </c>
      <c r="F22" s="131">
        <f t="shared" ref="F22:F26" si="20">D22+E22</f>
        <v>14210000</v>
      </c>
      <c r="G22" s="178">
        <v>7417976.8499999996</v>
      </c>
      <c r="H22" s="145">
        <v>14000000</v>
      </c>
      <c r="I22" s="200">
        <f t="shared" si="4"/>
        <v>98.522167487684726</v>
      </c>
    </row>
    <row r="23" spans="1:9">
      <c r="A23" s="1">
        <f t="shared" si="13"/>
        <v>4</v>
      </c>
      <c r="B23" s="11" t="s">
        <v>96</v>
      </c>
      <c r="C23" s="5" t="s">
        <v>95</v>
      </c>
      <c r="D23" s="110">
        <v>2100000</v>
      </c>
      <c r="E23" s="158">
        <v>0</v>
      </c>
      <c r="F23" s="131">
        <f t="shared" si="20"/>
        <v>2100000</v>
      </c>
      <c r="G23" s="178">
        <v>1136316.9099999999</v>
      </c>
      <c r="H23" s="145">
        <v>2100000</v>
      </c>
      <c r="I23" s="200">
        <f t="shared" si="4"/>
        <v>100</v>
      </c>
    </row>
    <row r="24" spans="1:9">
      <c r="A24" s="1">
        <f t="shared" si="13"/>
        <v>4</v>
      </c>
      <c r="B24" s="11" t="s">
        <v>94</v>
      </c>
      <c r="C24" s="5" t="s">
        <v>93</v>
      </c>
      <c r="D24" s="111">
        <f>380000-20000</f>
        <v>360000</v>
      </c>
      <c r="E24" s="158">
        <v>0</v>
      </c>
      <c r="F24" s="131">
        <f t="shared" si="20"/>
        <v>360000</v>
      </c>
      <c r="G24" s="178">
        <v>95054.31</v>
      </c>
      <c r="H24" s="145">
        <v>360000</v>
      </c>
      <c r="I24" s="200">
        <f t="shared" si="4"/>
        <v>100</v>
      </c>
    </row>
    <row r="25" spans="1:9">
      <c r="A25" s="1">
        <f t="shared" si="13"/>
        <v>4</v>
      </c>
      <c r="B25" s="11" t="s">
        <v>92</v>
      </c>
      <c r="C25" s="5" t="s">
        <v>91</v>
      </c>
      <c r="D25" s="111">
        <v>180000</v>
      </c>
      <c r="E25" s="158">
        <v>0</v>
      </c>
      <c r="F25" s="131">
        <f t="shared" si="20"/>
        <v>180000</v>
      </c>
      <c r="G25" s="178">
        <v>42677.89</v>
      </c>
      <c r="H25" s="145">
        <v>180000</v>
      </c>
      <c r="I25" s="200">
        <f t="shared" si="4"/>
        <v>100</v>
      </c>
    </row>
    <row r="26" spans="1:9">
      <c r="A26" s="1">
        <f t="shared" si="13"/>
        <v>4</v>
      </c>
      <c r="B26" s="11" t="s">
        <v>90</v>
      </c>
      <c r="C26" s="5" t="s">
        <v>89</v>
      </c>
      <c r="D26" s="111">
        <v>120000</v>
      </c>
      <c r="E26" s="158">
        <v>0</v>
      </c>
      <c r="F26" s="131">
        <f t="shared" si="20"/>
        <v>120000</v>
      </c>
      <c r="G26" s="178">
        <v>3597</v>
      </c>
      <c r="H26" s="145">
        <v>120000</v>
      </c>
      <c r="I26" s="200">
        <f t="shared" si="4"/>
        <v>100</v>
      </c>
    </row>
    <row r="27" spans="1:9" ht="23.25" customHeight="1">
      <c r="A27" s="1">
        <f t="shared" si="13"/>
        <v>3</v>
      </c>
      <c r="B27" s="10" t="s">
        <v>88</v>
      </c>
      <c r="C27" s="77" t="s">
        <v>87</v>
      </c>
      <c r="D27" s="109">
        <f t="shared" ref="D27:H27" si="21">SUM(D28:D36)</f>
        <v>6520000</v>
      </c>
      <c r="E27" s="157">
        <f t="shared" ref="E27:F27" si="22">SUM(E28:E36)</f>
        <v>199499</v>
      </c>
      <c r="F27" s="190">
        <f t="shared" si="22"/>
        <v>6719499</v>
      </c>
      <c r="G27" s="176">
        <f t="shared" si="21"/>
        <v>2660222.6900000004</v>
      </c>
      <c r="H27" s="144">
        <f t="shared" si="21"/>
        <v>6837541.9199999999</v>
      </c>
      <c r="I27" s="202">
        <f t="shared" si="4"/>
        <v>101.75672204133075</v>
      </c>
    </row>
    <row r="28" spans="1:9">
      <c r="A28" s="1">
        <f t="shared" si="13"/>
        <v>4</v>
      </c>
      <c r="B28" s="11" t="s">
        <v>86</v>
      </c>
      <c r="C28" s="5" t="s">
        <v>85</v>
      </c>
      <c r="D28" s="111">
        <v>235000</v>
      </c>
      <c r="E28" s="158">
        <v>0</v>
      </c>
      <c r="F28" s="131">
        <f>D28+E28</f>
        <v>235000</v>
      </c>
      <c r="G28" s="178">
        <v>123058.34</v>
      </c>
      <c r="H28" s="145">
        <f>G28/6*12</f>
        <v>246116.68</v>
      </c>
      <c r="I28" s="200">
        <f t="shared" si="4"/>
        <v>104.73050212765958</v>
      </c>
    </row>
    <row r="29" spans="1:9">
      <c r="A29" s="1">
        <f t="shared" si="13"/>
        <v>4</v>
      </c>
      <c r="B29" s="11" t="s">
        <v>84</v>
      </c>
      <c r="C29" s="5" t="s">
        <v>83</v>
      </c>
      <c r="D29" s="112">
        <f>2100000+850000</f>
        <v>2950000</v>
      </c>
      <c r="E29" s="158">
        <f>199499-200025.93+200025.93</f>
        <v>199499</v>
      </c>
      <c r="F29" s="191">
        <f t="shared" ref="F29:F36" si="23">D29+E29</f>
        <v>3149499</v>
      </c>
      <c r="G29" s="178">
        <v>716451.73</v>
      </c>
      <c r="H29" s="145">
        <v>2950000</v>
      </c>
      <c r="I29" s="200">
        <f t="shared" si="4"/>
        <v>93.665690955926635</v>
      </c>
    </row>
    <row r="30" spans="1:9">
      <c r="A30" s="1">
        <f t="shared" si="13"/>
        <v>4</v>
      </c>
      <c r="B30" s="11" t="s">
        <v>82</v>
      </c>
      <c r="C30" s="5" t="s">
        <v>81</v>
      </c>
      <c r="D30" s="110">
        <v>270000</v>
      </c>
      <c r="E30" s="158">
        <v>0</v>
      </c>
      <c r="F30" s="131">
        <f t="shared" si="23"/>
        <v>270000</v>
      </c>
      <c r="G30" s="178">
        <v>119741.03</v>
      </c>
      <c r="H30" s="145">
        <f>G30/6*12</f>
        <v>239482.06</v>
      </c>
      <c r="I30" s="200">
        <f t="shared" si="4"/>
        <v>88.697059259259262</v>
      </c>
    </row>
    <row r="31" spans="1:9">
      <c r="A31" s="1">
        <f t="shared" si="13"/>
        <v>4</v>
      </c>
      <c r="B31" s="11" t="s">
        <v>80</v>
      </c>
      <c r="C31" s="5" t="s">
        <v>79</v>
      </c>
      <c r="D31" s="110">
        <v>850000</v>
      </c>
      <c r="E31" s="158">
        <v>0</v>
      </c>
      <c r="F31" s="131">
        <f t="shared" si="23"/>
        <v>850000</v>
      </c>
      <c r="G31" s="178">
        <v>508084.52</v>
      </c>
      <c r="H31" s="145">
        <f>G31/6*12</f>
        <v>1016169.04</v>
      </c>
      <c r="I31" s="200">
        <f t="shared" si="4"/>
        <v>119.54929882352943</v>
      </c>
    </row>
    <row r="32" spans="1:9">
      <c r="A32" s="1">
        <f t="shared" si="13"/>
        <v>4</v>
      </c>
      <c r="B32" s="11" t="s">
        <v>78</v>
      </c>
      <c r="C32" s="5" t="s">
        <v>77</v>
      </c>
      <c r="D32" s="110">
        <v>565000</v>
      </c>
      <c r="E32" s="158">
        <v>0</v>
      </c>
      <c r="F32" s="131">
        <f t="shared" si="23"/>
        <v>565000</v>
      </c>
      <c r="G32" s="178">
        <v>300676.39</v>
      </c>
      <c r="H32" s="145">
        <f t="shared" ref="H32:H36" si="24">G32/6*12</f>
        <v>601352.78</v>
      </c>
      <c r="I32" s="200">
        <f t="shared" si="4"/>
        <v>106.43412035398229</v>
      </c>
    </row>
    <row r="33" spans="1:9">
      <c r="A33" s="1">
        <f t="shared" si="13"/>
        <v>4</v>
      </c>
      <c r="B33" s="11" t="s">
        <v>76</v>
      </c>
      <c r="C33" s="5" t="s">
        <v>75</v>
      </c>
      <c r="D33" s="110">
        <v>400000</v>
      </c>
      <c r="E33" s="158">
        <v>0</v>
      </c>
      <c r="F33" s="131">
        <f t="shared" si="23"/>
        <v>400000</v>
      </c>
      <c r="G33" s="178">
        <v>212461.54</v>
      </c>
      <c r="H33" s="145">
        <f t="shared" si="24"/>
        <v>424923.08</v>
      </c>
      <c r="I33" s="200">
        <f t="shared" si="4"/>
        <v>106.23077000000001</v>
      </c>
    </row>
    <row r="34" spans="1:9">
      <c r="A34" s="1">
        <f t="shared" si="13"/>
        <v>4</v>
      </c>
      <c r="B34" s="11" t="s">
        <v>74</v>
      </c>
      <c r="C34" s="5" t="s">
        <v>73</v>
      </c>
      <c r="D34" s="110">
        <v>480000</v>
      </c>
      <c r="E34" s="158">
        <v>0</v>
      </c>
      <c r="F34" s="131">
        <f t="shared" si="23"/>
        <v>480000</v>
      </c>
      <c r="G34" s="178">
        <v>242486</v>
      </c>
      <c r="H34" s="145">
        <f t="shared" si="24"/>
        <v>484972</v>
      </c>
      <c r="I34" s="200">
        <f t="shared" si="4"/>
        <v>101.03583333333333</v>
      </c>
    </row>
    <row r="35" spans="1:9">
      <c r="A35" s="1">
        <f t="shared" si="13"/>
        <v>4</v>
      </c>
      <c r="B35" s="11" t="s">
        <v>72</v>
      </c>
      <c r="C35" s="5" t="s">
        <v>71</v>
      </c>
      <c r="D35" s="111">
        <v>470000</v>
      </c>
      <c r="E35" s="158">
        <v>0</v>
      </c>
      <c r="F35" s="131">
        <f t="shared" si="23"/>
        <v>470000</v>
      </c>
      <c r="G35" s="178">
        <v>225420.63</v>
      </c>
      <c r="H35" s="145">
        <f t="shared" si="24"/>
        <v>450841.26</v>
      </c>
      <c r="I35" s="200">
        <f t="shared" si="4"/>
        <v>95.92367234042554</v>
      </c>
    </row>
    <row r="36" spans="1:9">
      <c r="A36" s="1">
        <f t="shared" si="13"/>
        <v>4</v>
      </c>
      <c r="B36" s="11" t="s">
        <v>70</v>
      </c>
      <c r="C36" s="5" t="s">
        <v>69</v>
      </c>
      <c r="D36" s="110">
        <v>300000</v>
      </c>
      <c r="E36" s="158">
        <v>0</v>
      </c>
      <c r="F36" s="131">
        <f t="shared" si="23"/>
        <v>300000</v>
      </c>
      <c r="G36" s="178">
        <v>211842.51</v>
      </c>
      <c r="H36" s="145">
        <f t="shared" si="24"/>
        <v>423685.02</v>
      </c>
      <c r="I36" s="200">
        <f t="shared" si="4"/>
        <v>141.22834</v>
      </c>
    </row>
    <row r="37" spans="1:9" ht="24.75">
      <c r="A37" s="1">
        <f t="shared" si="13"/>
        <v>3</v>
      </c>
      <c r="B37" s="10" t="s">
        <v>68</v>
      </c>
      <c r="C37" s="77" t="s">
        <v>67</v>
      </c>
      <c r="D37" s="113">
        <f t="shared" ref="D37:H37" si="25">D38</f>
        <v>36000</v>
      </c>
      <c r="E37" s="161">
        <f t="shared" si="25"/>
        <v>19000</v>
      </c>
      <c r="F37" s="192">
        <f t="shared" si="25"/>
        <v>55000</v>
      </c>
      <c r="G37" s="179">
        <f t="shared" si="25"/>
        <v>31118.76</v>
      </c>
      <c r="H37" s="146">
        <f t="shared" si="25"/>
        <v>62237.520000000004</v>
      </c>
      <c r="I37" s="202">
        <f t="shared" si="4"/>
        <v>113.15912727272728</v>
      </c>
    </row>
    <row r="38" spans="1:9">
      <c r="A38" s="1">
        <f t="shared" si="13"/>
        <v>4</v>
      </c>
      <c r="B38" s="11" t="s">
        <v>66</v>
      </c>
      <c r="C38" s="5" t="s">
        <v>65</v>
      </c>
      <c r="D38" s="110">
        <v>36000</v>
      </c>
      <c r="E38" s="158">
        <v>19000</v>
      </c>
      <c r="F38" s="131">
        <f>D38+E38</f>
        <v>55000</v>
      </c>
      <c r="G38" s="178">
        <v>31118.76</v>
      </c>
      <c r="H38" s="145">
        <f>G38/6*12</f>
        <v>62237.520000000004</v>
      </c>
      <c r="I38" s="200">
        <f t="shared" si="4"/>
        <v>113.15912727272728</v>
      </c>
    </row>
    <row r="39" spans="1:9" ht="24.75">
      <c r="A39" s="1">
        <f t="shared" si="13"/>
        <v>3</v>
      </c>
      <c r="B39" s="10" t="s">
        <v>64</v>
      </c>
      <c r="C39" s="77" t="s">
        <v>63</v>
      </c>
      <c r="D39" s="109">
        <f t="shared" ref="D39:H39" si="26">SUM(D40:D46)</f>
        <v>417000</v>
      </c>
      <c r="E39" s="157">
        <f t="shared" ref="E39:F39" si="27">SUM(E40:E46)</f>
        <v>0</v>
      </c>
      <c r="F39" s="189">
        <f t="shared" si="27"/>
        <v>417000</v>
      </c>
      <c r="G39" s="176">
        <f t="shared" si="26"/>
        <v>236481.73000000004</v>
      </c>
      <c r="H39" s="144">
        <f t="shared" si="26"/>
        <v>438214.04000000004</v>
      </c>
      <c r="I39" s="202">
        <f t="shared" si="4"/>
        <v>105.08729976019187</v>
      </c>
    </row>
    <row r="40" spans="1:9" ht="22.5">
      <c r="A40" s="1">
        <f t="shared" si="13"/>
        <v>4</v>
      </c>
      <c r="B40" s="11" t="s">
        <v>62</v>
      </c>
      <c r="C40" s="5" t="s">
        <v>61</v>
      </c>
      <c r="D40" s="111">
        <v>54000</v>
      </c>
      <c r="E40" s="158">
        <v>0</v>
      </c>
      <c r="F40" s="131">
        <f>D40+E40</f>
        <v>54000</v>
      </c>
      <c r="G40" s="178">
        <v>31678.54</v>
      </c>
      <c r="H40" s="145">
        <f>G40/6*12</f>
        <v>63357.08</v>
      </c>
      <c r="I40" s="200">
        <f t="shared" si="4"/>
        <v>117.32792592592594</v>
      </c>
    </row>
    <row r="41" spans="1:9">
      <c r="A41" s="1">
        <f t="shared" si="13"/>
        <v>4</v>
      </c>
      <c r="B41" s="11" t="s">
        <v>60</v>
      </c>
      <c r="C41" s="5" t="s">
        <v>59</v>
      </c>
      <c r="D41" s="110">
        <v>220000</v>
      </c>
      <c r="E41" s="158">
        <v>0</v>
      </c>
      <c r="F41" s="131">
        <f t="shared" ref="F41:F46" si="28">D41+E41</f>
        <v>220000</v>
      </c>
      <c r="G41" s="178">
        <v>145797.20000000001</v>
      </c>
      <c r="H41" s="145">
        <v>220000</v>
      </c>
      <c r="I41" s="200">
        <f t="shared" si="4"/>
        <v>100</v>
      </c>
    </row>
    <row r="42" spans="1:9">
      <c r="A42" s="1">
        <f t="shared" si="13"/>
        <v>4</v>
      </c>
      <c r="B42" s="11" t="s">
        <v>58</v>
      </c>
      <c r="C42" s="5" t="s">
        <v>57</v>
      </c>
      <c r="D42" s="110">
        <f>25000</f>
        <v>25000</v>
      </c>
      <c r="E42" s="158">
        <v>0</v>
      </c>
      <c r="F42" s="131">
        <f t="shared" si="28"/>
        <v>25000</v>
      </c>
      <c r="G42" s="178">
        <v>1481.98</v>
      </c>
      <c r="H42" s="145">
        <v>25000</v>
      </c>
      <c r="I42" s="200">
        <f t="shared" si="4"/>
        <v>100</v>
      </c>
    </row>
    <row r="43" spans="1:9">
      <c r="A43" s="1">
        <f t="shared" si="13"/>
        <v>4</v>
      </c>
      <c r="B43" s="11" t="s">
        <v>56</v>
      </c>
      <c r="C43" s="5" t="s">
        <v>55</v>
      </c>
      <c r="D43" s="110">
        <v>38000</v>
      </c>
      <c r="E43" s="158">
        <v>0</v>
      </c>
      <c r="F43" s="131">
        <f t="shared" si="28"/>
        <v>38000</v>
      </c>
      <c r="G43" s="178">
        <v>13419</v>
      </c>
      <c r="H43" s="145">
        <f>G43/6*12</f>
        <v>26838</v>
      </c>
      <c r="I43" s="200">
        <f t="shared" si="4"/>
        <v>70.626315789473679</v>
      </c>
    </row>
    <row r="44" spans="1:9">
      <c r="A44" s="1">
        <f t="shared" si="13"/>
        <v>4</v>
      </c>
      <c r="B44" s="11" t="s">
        <v>54</v>
      </c>
      <c r="C44" s="5" t="s">
        <v>53</v>
      </c>
      <c r="D44" s="110">
        <f>70000-10000</f>
        <v>60000</v>
      </c>
      <c r="E44" s="158">
        <v>0</v>
      </c>
      <c r="F44" s="131">
        <f t="shared" si="28"/>
        <v>60000</v>
      </c>
      <c r="G44" s="178">
        <v>39790.730000000003</v>
      </c>
      <c r="H44" s="145">
        <f>G44/6*12</f>
        <v>79581.460000000006</v>
      </c>
      <c r="I44" s="200">
        <f t="shared" si="4"/>
        <v>132.63576666666668</v>
      </c>
    </row>
    <row r="45" spans="1:9">
      <c r="A45" s="1">
        <f t="shared" si="13"/>
        <v>4</v>
      </c>
      <c r="B45" s="11" t="s">
        <v>52</v>
      </c>
      <c r="C45" s="5" t="s">
        <v>51</v>
      </c>
      <c r="D45" s="110">
        <v>0</v>
      </c>
      <c r="E45" s="158">
        <v>0</v>
      </c>
      <c r="F45" s="131">
        <f t="shared" si="28"/>
        <v>0</v>
      </c>
      <c r="G45" s="178">
        <v>3437.5</v>
      </c>
      <c r="H45" s="145">
        <f>G45</f>
        <v>3437.5</v>
      </c>
      <c r="I45" s="200"/>
    </row>
    <row r="46" spans="1:9">
      <c r="A46" s="1">
        <f t="shared" si="13"/>
        <v>4</v>
      </c>
      <c r="B46" s="11" t="s">
        <v>50</v>
      </c>
      <c r="C46" s="5" t="s">
        <v>49</v>
      </c>
      <c r="D46" s="110">
        <v>20000</v>
      </c>
      <c r="E46" s="158">
        <v>0</v>
      </c>
      <c r="F46" s="131">
        <f t="shared" si="28"/>
        <v>20000</v>
      </c>
      <c r="G46" s="178">
        <v>876.78</v>
      </c>
      <c r="H46" s="145">
        <v>20000</v>
      </c>
      <c r="I46" s="200">
        <f t="shared" si="4"/>
        <v>100</v>
      </c>
    </row>
    <row r="47" spans="1:9" ht="24" customHeight="1">
      <c r="A47" s="1">
        <f t="shared" si="13"/>
        <v>2</v>
      </c>
      <c r="B47" s="13" t="s">
        <v>48</v>
      </c>
      <c r="C47" s="76" t="s">
        <v>47</v>
      </c>
      <c r="D47" s="108">
        <f t="shared" ref="D47:H47" si="29">D50+D48</f>
        <v>182251</v>
      </c>
      <c r="E47" s="156">
        <f t="shared" si="29"/>
        <v>-35500</v>
      </c>
      <c r="F47" s="188">
        <f t="shared" si="29"/>
        <v>146751</v>
      </c>
      <c r="G47" s="175">
        <f t="shared" si="29"/>
        <v>66080.37</v>
      </c>
      <c r="H47" s="143">
        <f t="shared" si="29"/>
        <v>132957.44</v>
      </c>
      <c r="I47" s="201">
        <f t="shared" si="4"/>
        <v>90.600704594857959</v>
      </c>
    </row>
    <row r="48" spans="1:9" ht="24" customHeight="1">
      <c r="B48" s="12">
        <v>342</v>
      </c>
      <c r="C48" s="78" t="s">
        <v>46</v>
      </c>
      <c r="D48" s="109">
        <f t="shared" ref="D48:H48" si="30">SUM(D49)</f>
        <v>46751</v>
      </c>
      <c r="E48" s="162">
        <f t="shared" si="30"/>
        <v>0</v>
      </c>
      <c r="F48" s="190">
        <f t="shared" si="30"/>
        <v>46751</v>
      </c>
      <c r="G48" s="176">
        <f t="shared" si="30"/>
        <v>24689.59</v>
      </c>
      <c r="H48" s="144">
        <f t="shared" si="30"/>
        <v>46751</v>
      </c>
      <c r="I48" s="202">
        <f t="shared" si="4"/>
        <v>100</v>
      </c>
    </row>
    <row r="49" spans="1:9">
      <c r="B49" s="14">
        <v>3423</v>
      </c>
      <c r="C49" s="5" t="s">
        <v>45</v>
      </c>
      <c r="D49" s="112">
        <v>46751</v>
      </c>
      <c r="E49" s="158">
        <v>0</v>
      </c>
      <c r="F49" s="193">
        <f>D49+E49</f>
        <v>46751</v>
      </c>
      <c r="G49" s="178">
        <v>24689.59</v>
      </c>
      <c r="H49" s="145">
        <v>46751</v>
      </c>
      <c r="I49" s="200">
        <f t="shared" si="4"/>
        <v>100</v>
      </c>
    </row>
    <row r="50" spans="1:9" ht="24" customHeight="1">
      <c r="A50" s="1">
        <f>LEN(B50)</f>
        <v>3</v>
      </c>
      <c r="B50" s="10" t="s">
        <v>44</v>
      </c>
      <c r="C50" s="77" t="s">
        <v>43</v>
      </c>
      <c r="D50" s="109">
        <f t="shared" ref="D50:H50" si="31">SUM(D51:D54)</f>
        <v>135500</v>
      </c>
      <c r="E50" s="157">
        <f t="shared" ref="E50:F50" si="32">SUM(E51:E54)</f>
        <v>-35500</v>
      </c>
      <c r="F50" s="189">
        <f t="shared" si="32"/>
        <v>100000</v>
      </c>
      <c r="G50" s="176">
        <f t="shared" si="31"/>
        <v>41390.78</v>
      </c>
      <c r="H50" s="144">
        <f t="shared" si="31"/>
        <v>86206.44</v>
      </c>
      <c r="I50" s="202">
        <f t="shared" si="4"/>
        <v>86.206440000000001</v>
      </c>
    </row>
    <row r="51" spans="1:9">
      <c r="A51" s="1">
        <f>LEN(B51)</f>
        <v>4</v>
      </c>
      <c r="B51" s="11" t="s">
        <v>42</v>
      </c>
      <c r="C51" s="5" t="s">
        <v>41</v>
      </c>
      <c r="D51" s="110">
        <v>22000</v>
      </c>
      <c r="E51" s="158">
        <v>0</v>
      </c>
      <c r="F51" s="131">
        <f>D51+E51</f>
        <v>22000</v>
      </c>
      <c r="G51" s="178">
        <v>8919.15</v>
      </c>
      <c r="H51" s="145">
        <f>G51/6*12</f>
        <v>17838.3</v>
      </c>
      <c r="I51" s="200">
        <f t="shared" si="4"/>
        <v>81.083181818181814</v>
      </c>
    </row>
    <row r="52" spans="1:9">
      <c r="A52" s="1">
        <f>LEN(B52)</f>
        <v>4</v>
      </c>
      <c r="B52" s="11" t="s">
        <v>40</v>
      </c>
      <c r="C52" s="5" t="s">
        <v>39</v>
      </c>
      <c r="D52" s="110">
        <v>3000</v>
      </c>
      <c r="E52" s="158">
        <v>0</v>
      </c>
      <c r="F52" s="131">
        <f t="shared" ref="F52:F54" si="33">D52+E52</f>
        <v>3000</v>
      </c>
      <c r="G52" s="178">
        <v>26.57</v>
      </c>
      <c r="H52" s="145">
        <v>3000</v>
      </c>
      <c r="I52" s="200">
        <f t="shared" si="4"/>
        <v>100</v>
      </c>
    </row>
    <row r="53" spans="1:9">
      <c r="A53" s="1">
        <f>LEN(B53)</f>
        <v>4</v>
      </c>
      <c r="B53" s="11" t="s">
        <v>38</v>
      </c>
      <c r="C53" s="5" t="s">
        <v>37</v>
      </c>
      <c r="D53" s="110">
        <v>500</v>
      </c>
      <c r="E53" s="158">
        <v>0</v>
      </c>
      <c r="F53" s="131">
        <f t="shared" si="33"/>
        <v>500</v>
      </c>
      <c r="G53" s="178">
        <v>10.99</v>
      </c>
      <c r="H53" s="145">
        <v>500</v>
      </c>
      <c r="I53" s="200">
        <f t="shared" si="4"/>
        <v>100</v>
      </c>
    </row>
    <row r="54" spans="1:9" ht="12.75" thickBot="1">
      <c r="B54" s="11" t="s">
        <v>36</v>
      </c>
      <c r="C54" s="5" t="s">
        <v>35</v>
      </c>
      <c r="D54" s="110">
        <v>110000</v>
      </c>
      <c r="E54" s="158">
        <v>-35500</v>
      </c>
      <c r="F54" s="131">
        <f t="shared" si="33"/>
        <v>74500</v>
      </c>
      <c r="G54" s="178">
        <v>32434.07</v>
      </c>
      <c r="H54" s="145">
        <f>G54/6*12</f>
        <v>64868.14</v>
      </c>
      <c r="I54" s="203">
        <f t="shared" si="4"/>
        <v>87.071328859060401</v>
      </c>
    </row>
    <row r="55" spans="1:9" ht="26.25">
      <c r="A55" s="1" t="e">
        <f>LEN(#REF!)</f>
        <v>#REF!</v>
      </c>
      <c r="B55" s="7" t="s">
        <v>34</v>
      </c>
      <c r="C55" s="79" t="s">
        <v>33</v>
      </c>
      <c r="D55" s="114">
        <f t="shared" ref="D55:H55" si="34">D56+D59</f>
        <v>1670000</v>
      </c>
      <c r="E55" s="163">
        <f t="shared" si="34"/>
        <v>500000</v>
      </c>
      <c r="F55" s="194">
        <f t="shared" si="34"/>
        <v>2170000</v>
      </c>
      <c r="G55" s="180">
        <f t="shared" si="34"/>
        <v>493264.13</v>
      </c>
      <c r="H55" s="147">
        <f t="shared" si="34"/>
        <v>1670000</v>
      </c>
      <c r="I55" s="86">
        <f t="shared" si="4"/>
        <v>76.958525345622121</v>
      </c>
    </row>
    <row r="56" spans="1:9" ht="26.25">
      <c r="A56" s="1">
        <f>LEN(B60)</f>
        <v>3</v>
      </c>
      <c r="B56" s="15" t="s">
        <v>32</v>
      </c>
      <c r="C56" s="76" t="s">
        <v>31</v>
      </c>
      <c r="D56" s="115">
        <f t="shared" ref="D56:H57" si="35">D57</f>
        <v>21000</v>
      </c>
      <c r="E56" s="164">
        <f t="shared" si="35"/>
        <v>0</v>
      </c>
      <c r="F56" s="164">
        <f t="shared" si="35"/>
        <v>21000</v>
      </c>
      <c r="G56" s="181">
        <f t="shared" si="35"/>
        <v>2000.7</v>
      </c>
      <c r="H56" s="148">
        <f t="shared" si="35"/>
        <v>21000</v>
      </c>
      <c r="I56" s="201">
        <f t="shared" si="4"/>
        <v>100</v>
      </c>
    </row>
    <row r="57" spans="1:9" ht="15.75">
      <c r="A57" s="1">
        <f>LEN(B63)</f>
        <v>4</v>
      </c>
      <c r="B57" s="10" t="s">
        <v>30</v>
      </c>
      <c r="C57" s="77" t="s">
        <v>29</v>
      </c>
      <c r="D57" s="116">
        <f t="shared" si="35"/>
        <v>21000</v>
      </c>
      <c r="E57" s="161">
        <f t="shared" si="35"/>
        <v>0</v>
      </c>
      <c r="F57" s="195">
        <f t="shared" si="35"/>
        <v>21000</v>
      </c>
      <c r="G57" s="182">
        <f t="shared" si="35"/>
        <v>2000.7</v>
      </c>
      <c r="H57" s="149">
        <f t="shared" si="35"/>
        <v>21000</v>
      </c>
      <c r="I57" s="202">
        <f t="shared" si="4"/>
        <v>100</v>
      </c>
    </row>
    <row r="58" spans="1:9">
      <c r="A58" s="1">
        <f>LEN(B64)</f>
        <v>4</v>
      </c>
      <c r="B58" s="11" t="s">
        <v>28</v>
      </c>
      <c r="C58" s="5" t="s">
        <v>27</v>
      </c>
      <c r="D58" s="110">
        <v>21000</v>
      </c>
      <c r="E58" s="158">
        <v>0</v>
      </c>
      <c r="F58" s="131">
        <f>D58+E58</f>
        <v>21000</v>
      </c>
      <c r="G58" s="178">
        <v>2000.7</v>
      </c>
      <c r="H58" s="145">
        <v>21000</v>
      </c>
      <c r="I58" s="200">
        <f t="shared" si="4"/>
        <v>100</v>
      </c>
    </row>
    <row r="59" spans="1:9" ht="26.25">
      <c r="A59" s="1" t="e">
        <f>LEN(#REF!)</f>
        <v>#REF!</v>
      </c>
      <c r="B59" s="15" t="s">
        <v>26</v>
      </c>
      <c r="C59" s="76" t="s">
        <v>25</v>
      </c>
      <c r="D59" s="115">
        <f t="shared" ref="D59:H59" si="36">D60+D67</f>
        <v>1649000</v>
      </c>
      <c r="E59" s="165">
        <f t="shared" si="36"/>
        <v>500000</v>
      </c>
      <c r="F59" s="164">
        <f t="shared" si="36"/>
        <v>2149000</v>
      </c>
      <c r="G59" s="181">
        <f t="shared" si="36"/>
        <v>491263.43</v>
      </c>
      <c r="H59" s="148">
        <f t="shared" si="36"/>
        <v>1649000</v>
      </c>
      <c r="I59" s="201">
        <f t="shared" si="4"/>
        <v>76.733364355514183</v>
      </c>
    </row>
    <row r="60" spans="1:9" ht="15.75">
      <c r="A60" s="1" t="e">
        <f>LEN(#REF!)</f>
        <v>#REF!</v>
      </c>
      <c r="B60" s="10" t="s">
        <v>24</v>
      </c>
      <c r="C60" s="77" t="s">
        <v>23</v>
      </c>
      <c r="D60" s="116">
        <f t="shared" ref="D60:H60" si="37">SUM(D61:D66)</f>
        <v>1629000</v>
      </c>
      <c r="E60" s="161">
        <f t="shared" ref="E60:F60" si="38">SUM(E61:E66)</f>
        <v>500000</v>
      </c>
      <c r="F60" s="195">
        <f t="shared" si="38"/>
        <v>2129000</v>
      </c>
      <c r="G60" s="182">
        <f t="shared" si="37"/>
        <v>473063.43</v>
      </c>
      <c r="H60" s="149">
        <f t="shared" si="37"/>
        <v>1629000</v>
      </c>
      <c r="I60" s="202">
        <f t="shared" si="4"/>
        <v>76.514795678722408</v>
      </c>
    </row>
    <row r="61" spans="1:9">
      <c r="A61" s="1" t="e">
        <f>LEN(#REF!)</f>
        <v>#REF!</v>
      </c>
      <c r="B61" s="11" t="s">
        <v>22</v>
      </c>
      <c r="C61" s="5" t="s">
        <v>21</v>
      </c>
      <c r="D61" s="110">
        <v>180000</v>
      </c>
      <c r="E61" s="158">
        <v>0</v>
      </c>
      <c r="F61" s="131">
        <f>D61+E61</f>
        <v>180000</v>
      </c>
      <c r="G61" s="178">
        <v>45153.75</v>
      </c>
      <c r="H61" s="145">
        <v>180000</v>
      </c>
      <c r="I61" s="200">
        <f t="shared" si="4"/>
        <v>100</v>
      </c>
    </row>
    <row r="62" spans="1:9">
      <c r="A62" s="1" t="e">
        <f>LEN(#REF!)</f>
        <v>#REF!</v>
      </c>
      <c r="B62" s="11" t="s">
        <v>20</v>
      </c>
      <c r="C62" s="5" t="s">
        <v>19</v>
      </c>
      <c r="D62" s="110">
        <v>50000</v>
      </c>
      <c r="E62" s="158">
        <v>0</v>
      </c>
      <c r="F62" s="131">
        <f t="shared" ref="F62:F66" si="39">D62+E62</f>
        <v>50000</v>
      </c>
      <c r="G62" s="178">
        <v>3575.95</v>
      </c>
      <c r="H62" s="145">
        <v>50000</v>
      </c>
      <c r="I62" s="200">
        <f t="shared" si="4"/>
        <v>100</v>
      </c>
    </row>
    <row r="63" spans="1:9">
      <c r="A63" s="1" t="e">
        <f>LEN(#REF!)</f>
        <v>#REF!</v>
      </c>
      <c r="B63" s="11" t="s">
        <v>18</v>
      </c>
      <c r="C63" s="5" t="s">
        <v>17</v>
      </c>
      <c r="D63" s="110">
        <v>40000</v>
      </c>
      <c r="E63" s="158">
        <v>0</v>
      </c>
      <c r="F63" s="131">
        <f t="shared" si="39"/>
        <v>40000</v>
      </c>
      <c r="G63" s="178">
        <v>5162.8500000000004</v>
      </c>
      <c r="H63" s="145">
        <v>40000</v>
      </c>
      <c r="I63" s="200">
        <f t="shared" si="4"/>
        <v>100</v>
      </c>
    </row>
    <row r="64" spans="1:9">
      <c r="A64" s="1" t="e">
        <f>LEN(#REF!)</f>
        <v>#REF!</v>
      </c>
      <c r="B64" s="11" t="s">
        <v>16</v>
      </c>
      <c r="C64" s="5" t="s">
        <v>15</v>
      </c>
      <c r="D64" s="117">
        <f>330000+747000+140000</f>
        <v>1217000</v>
      </c>
      <c r="E64" s="158">
        <f>250000+250000</f>
        <v>500000</v>
      </c>
      <c r="F64" s="131">
        <f t="shared" si="39"/>
        <v>1717000</v>
      </c>
      <c r="G64" s="183">
        <v>403572.96</v>
      </c>
      <c r="H64" s="150">
        <v>1217000</v>
      </c>
      <c r="I64" s="200">
        <f t="shared" si="4"/>
        <v>70.879440885264998</v>
      </c>
    </row>
    <row r="65" spans="1:9">
      <c r="A65" s="1" t="e">
        <f>LEN(#REF!)</f>
        <v>#REF!</v>
      </c>
      <c r="B65" s="11" t="s">
        <v>14</v>
      </c>
      <c r="C65" s="5" t="s">
        <v>13</v>
      </c>
      <c r="D65" s="117">
        <v>0</v>
      </c>
      <c r="E65" s="158">
        <v>0</v>
      </c>
      <c r="F65" s="131">
        <f t="shared" si="39"/>
        <v>0</v>
      </c>
      <c r="G65" s="183">
        <v>0</v>
      </c>
      <c r="H65" s="150">
        <v>0</v>
      </c>
      <c r="I65" s="200"/>
    </row>
    <row r="66" spans="1:9">
      <c r="A66" s="1">
        <f>LEN(B68)</f>
        <v>4</v>
      </c>
      <c r="B66" s="11" t="s">
        <v>12</v>
      </c>
      <c r="C66" s="5" t="s">
        <v>11</v>
      </c>
      <c r="D66" s="117">
        <f>39000+103000</f>
        <v>142000</v>
      </c>
      <c r="E66" s="158">
        <v>0</v>
      </c>
      <c r="F66" s="131">
        <f t="shared" si="39"/>
        <v>142000</v>
      </c>
      <c r="G66" s="183">
        <v>15597.92</v>
      </c>
      <c r="H66" s="150">
        <v>142000</v>
      </c>
      <c r="I66" s="200">
        <f t="shared" si="4"/>
        <v>100</v>
      </c>
    </row>
    <row r="67" spans="1:9" ht="15.75">
      <c r="A67" s="1" t="e">
        <f>LEN(#REF!)</f>
        <v>#REF!</v>
      </c>
      <c r="B67" s="10" t="s">
        <v>10</v>
      </c>
      <c r="C67" s="77" t="s">
        <v>9</v>
      </c>
      <c r="D67" s="118">
        <f t="shared" ref="D67:H67" si="40">SUM(D68:D69)</f>
        <v>20000</v>
      </c>
      <c r="E67" s="157">
        <f t="shared" ref="E67:F67" si="41">SUM(E68:E69)</f>
        <v>0</v>
      </c>
      <c r="F67" s="196">
        <f t="shared" si="41"/>
        <v>20000</v>
      </c>
      <c r="G67" s="184">
        <f>SUM(G68:G69)</f>
        <v>18200</v>
      </c>
      <c r="H67" s="172">
        <f t="shared" si="40"/>
        <v>20000</v>
      </c>
      <c r="I67" s="202">
        <f t="shared" ref="I67:I74" si="42">H67/F67*100</f>
        <v>100</v>
      </c>
    </row>
    <row r="68" spans="1:9">
      <c r="A68" s="1" t="e">
        <f>LEN(#REF!)</f>
        <v>#REF!</v>
      </c>
      <c r="B68" s="11" t="s">
        <v>8</v>
      </c>
      <c r="C68" s="5" t="s">
        <v>7</v>
      </c>
      <c r="D68" s="110">
        <v>20000</v>
      </c>
      <c r="E68" s="158">
        <v>0</v>
      </c>
      <c r="F68" s="131">
        <f>D68+E68</f>
        <v>20000</v>
      </c>
      <c r="G68" s="178">
        <v>18200</v>
      </c>
      <c r="H68" s="145">
        <v>20000</v>
      </c>
      <c r="I68" s="200">
        <f t="shared" si="42"/>
        <v>100</v>
      </c>
    </row>
    <row r="69" spans="1:9">
      <c r="A69" s="1" t="e">
        <f>LEN(#REF!)</f>
        <v>#REF!</v>
      </c>
      <c r="B69" s="11" t="s">
        <v>6</v>
      </c>
      <c r="C69" s="5" t="s">
        <v>5</v>
      </c>
      <c r="D69" s="110">
        <v>0</v>
      </c>
      <c r="E69" s="158">
        <v>0</v>
      </c>
      <c r="F69" s="131">
        <f>D69+E69</f>
        <v>0</v>
      </c>
      <c r="G69" s="178">
        <v>0</v>
      </c>
      <c r="H69" s="145">
        <v>0</v>
      </c>
      <c r="I69" s="200"/>
    </row>
    <row r="70" spans="1:9" ht="26.25">
      <c r="B70" s="101">
        <v>5</v>
      </c>
      <c r="C70" s="100" t="s">
        <v>4</v>
      </c>
      <c r="D70" s="119">
        <f t="shared" ref="D70:H72" si="43">SUM(D71)</f>
        <v>1049750</v>
      </c>
      <c r="E70" s="166">
        <f t="shared" si="43"/>
        <v>0</v>
      </c>
      <c r="F70" s="166">
        <f t="shared" si="43"/>
        <v>1049750</v>
      </c>
      <c r="G70" s="185">
        <f t="shared" si="43"/>
        <v>524875</v>
      </c>
      <c r="H70" s="152">
        <f t="shared" si="43"/>
        <v>1049750</v>
      </c>
      <c r="I70" s="86">
        <f t="shared" si="42"/>
        <v>100</v>
      </c>
    </row>
    <row r="71" spans="1:9" ht="26.25">
      <c r="B71" s="102">
        <v>54</v>
      </c>
      <c r="C71" s="103" t="s">
        <v>3</v>
      </c>
      <c r="D71" s="120">
        <f t="shared" si="43"/>
        <v>1049750</v>
      </c>
      <c r="E71" s="156">
        <f t="shared" si="43"/>
        <v>0</v>
      </c>
      <c r="F71" s="156">
        <f t="shared" si="43"/>
        <v>1049750</v>
      </c>
      <c r="G71" s="186">
        <f t="shared" si="43"/>
        <v>524875</v>
      </c>
      <c r="H71" s="153">
        <f t="shared" si="43"/>
        <v>1049750</v>
      </c>
      <c r="I71" s="201">
        <f t="shared" si="42"/>
        <v>100</v>
      </c>
    </row>
    <row r="72" spans="1:9" ht="24">
      <c r="B72" s="104">
        <v>544</v>
      </c>
      <c r="C72" s="105" t="s">
        <v>2</v>
      </c>
      <c r="D72" s="118">
        <f t="shared" si="43"/>
        <v>1049750</v>
      </c>
      <c r="E72" s="167">
        <f t="shared" si="43"/>
        <v>0</v>
      </c>
      <c r="F72" s="197">
        <f t="shared" si="43"/>
        <v>1049750</v>
      </c>
      <c r="G72" s="187">
        <f t="shared" si="43"/>
        <v>524875</v>
      </c>
      <c r="H72" s="151">
        <f t="shared" si="43"/>
        <v>1049750</v>
      </c>
      <c r="I72" s="202">
        <f t="shared" si="42"/>
        <v>100</v>
      </c>
    </row>
    <row r="73" spans="1:9" ht="12.75" thickBot="1">
      <c r="B73" s="11">
        <v>5443</v>
      </c>
      <c r="C73" s="5" t="s">
        <v>1</v>
      </c>
      <c r="D73" s="204">
        <v>1049750</v>
      </c>
      <c r="E73" s="168">
        <v>0</v>
      </c>
      <c r="F73" s="198">
        <f>D73+E73</f>
        <v>1049750</v>
      </c>
      <c r="G73" s="205">
        <v>524875</v>
      </c>
      <c r="H73" s="206">
        <v>1049750</v>
      </c>
      <c r="I73" s="203">
        <f t="shared" si="42"/>
        <v>100</v>
      </c>
    </row>
    <row r="74" spans="1:9" ht="16.5" thickBot="1">
      <c r="B74" s="8"/>
      <c r="C74" s="80" t="s">
        <v>0</v>
      </c>
      <c r="D74" s="207">
        <f>D55+D3+D70</f>
        <v>65572750</v>
      </c>
      <c r="E74" s="169">
        <f>E55+E3+E70</f>
        <v>2665250</v>
      </c>
      <c r="F74" s="199">
        <f>F55+F3+F70</f>
        <v>68238000</v>
      </c>
      <c r="G74" s="208">
        <f>G55+G3+G70</f>
        <v>32735386.049999997</v>
      </c>
      <c r="H74" s="209">
        <f>H55+H3+H70</f>
        <v>67568733.75999999</v>
      </c>
      <c r="I74" s="106">
        <f t="shared" si="42"/>
        <v>99.019217679298904</v>
      </c>
    </row>
    <row r="75" spans="1:9">
      <c r="D75" s="121"/>
      <c r="E75" s="121"/>
      <c r="F75" s="121"/>
      <c r="G75" s="122"/>
      <c r="H75" s="122"/>
    </row>
    <row r="76" spans="1:9" ht="12.75" thickBot="1">
      <c r="D76" s="121"/>
      <c r="E76" s="121"/>
      <c r="F76" s="121"/>
      <c r="G76" s="122"/>
      <c r="H76" s="122"/>
    </row>
    <row r="77" spans="1:9" ht="15" customHeight="1">
      <c r="C77" s="94" t="s">
        <v>157</v>
      </c>
      <c r="D77" s="123">
        <v>65572750</v>
      </c>
      <c r="E77" s="123">
        <f>6730168.73</f>
        <v>6730168.7300000004</v>
      </c>
      <c r="F77" s="123">
        <f>'PRIHODI 2021 -izvršenje na reba'!K19</f>
        <v>72302918.730000004</v>
      </c>
      <c r="G77" s="123">
        <f>'PRIHODI 2021 -izvršenje na reba'!L19</f>
        <v>32416762.48</v>
      </c>
      <c r="H77" s="124">
        <f>'PRIHODI 2021 -izvršenje na reba'!M19</f>
        <v>72932771.270000011</v>
      </c>
    </row>
    <row r="78" spans="1:9" ht="15" customHeight="1">
      <c r="C78" s="95" t="s">
        <v>158</v>
      </c>
      <c r="D78" s="125">
        <f>D74</f>
        <v>65572750</v>
      </c>
      <c r="E78" s="125">
        <f>E74</f>
        <v>2665250</v>
      </c>
      <c r="F78" s="125">
        <f>F74</f>
        <v>68238000</v>
      </c>
      <c r="G78" s="125">
        <f>G74</f>
        <v>32735386.049999997</v>
      </c>
      <c r="H78" s="126">
        <f t="shared" ref="H78" si="44">H74</f>
        <v>67568733.75999999</v>
      </c>
    </row>
    <row r="79" spans="1:9" ht="15" customHeight="1" thickBot="1">
      <c r="C79" s="96" t="s">
        <v>159</v>
      </c>
      <c r="D79" s="127">
        <f>D77-D78</f>
        <v>0</v>
      </c>
      <c r="E79" s="127">
        <f t="shared" ref="E79:H79" si="45">E77-E78</f>
        <v>4064918.7300000004</v>
      </c>
      <c r="F79" s="127">
        <f t="shared" si="45"/>
        <v>4064918.7300000042</v>
      </c>
      <c r="G79" s="127">
        <f t="shared" si="45"/>
        <v>-318623.56999999657</v>
      </c>
      <c r="H79" s="128">
        <f t="shared" si="45"/>
        <v>5364037.5100000203</v>
      </c>
    </row>
  </sheetData>
  <pageMargins left="0.19685039370078741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PRIHODI 2021 -izvršenje na reba</vt:lpstr>
      <vt:lpstr>RASHODI 2021 -izvršenje na reba</vt:lpstr>
      <vt:lpstr>List1</vt:lpstr>
      <vt:lpstr>List2</vt:lpstr>
      <vt:lpstr>List3</vt:lpstr>
      <vt:lpstr>'RASHODI 2021 -izvršenje na reba'!Ispis_naslova</vt:lpstr>
      <vt:lpstr>'PRIHODI 2021 -izvršenje na reba'!Podrucje_ispisa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2021-10-07T12:33:04Z</dcterms:modified>
</cp:coreProperties>
</file>