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RASHODI - REBALANS 1" sheetId="12" r:id="rId1"/>
    <sheet name="PRIHODI 2021-REBALANS 1" sheetId="5" r:id="rId2"/>
    <sheet name="List1" sheetId="1" r:id="rId3"/>
    <sheet name="List2" sheetId="2" r:id="rId4"/>
    <sheet name="List3" sheetId="3" r:id="rId5"/>
  </sheets>
  <definedNames>
    <definedName name="_xlnm.Print_Titles" localSheetId="0">'RASHODI - REBALANS 1'!$1:$3</definedName>
  </definedNames>
  <calcPr calcId="124519"/>
</workbook>
</file>

<file path=xl/calcChain.xml><?xml version="1.0" encoding="utf-8"?>
<calcChain xmlns="http://schemas.openxmlformats.org/spreadsheetml/2006/main">
  <c r="J4" i="12"/>
  <c r="M16" i="5"/>
  <c r="L16"/>
  <c r="H30" i="12"/>
  <c r="G17" i="5"/>
  <c r="C14"/>
  <c r="F11"/>
  <c r="D20"/>
  <c r="H65" i="12" l="1"/>
  <c r="G20" i="5" l="1"/>
  <c r="H23" i="12"/>
  <c r="I23" s="1"/>
  <c r="F20" i="5"/>
  <c r="H20"/>
  <c r="I20"/>
  <c r="J20"/>
  <c r="K20"/>
  <c r="J7" i="12" l="1"/>
  <c r="C20" i="5"/>
  <c r="H8" i="12" l="1"/>
  <c r="H7"/>
  <c r="I74"/>
  <c r="J74" s="1"/>
  <c r="I69"/>
  <c r="I63"/>
  <c r="I64"/>
  <c r="J64" s="1"/>
  <c r="I65"/>
  <c r="I66"/>
  <c r="I67"/>
  <c r="I62"/>
  <c r="J62" s="1"/>
  <c r="I59"/>
  <c r="J59" s="1"/>
  <c r="I53"/>
  <c r="I54"/>
  <c r="I55"/>
  <c r="I50"/>
  <c r="I49" s="1"/>
  <c r="I42"/>
  <c r="I43"/>
  <c r="I44"/>
  <c r="I45"/>
  <c r="I46"/>
  <c r="I47"/>
  <c r="I41"/>
  <c r="J41" s="1"/>
  <c r="I39"/>
  <c r="I38" s="1"/>
  <c r="I37"/>
  <c r="I30"/>
  <c r="I31"/>
  <c r="J31" s="1"/>
  <c r="I32"/>
  <c r="J32" s="1"/>
  <c r="I33"/>
  <c r="J33" s="1"/>
  <c r="I34"/>
  <c r="I35"/>
  <c r="I36"/>
  <c r="J36" s="1"/>
  <c r="I29"/>
  <c r="J29" s="1"/>
  <c r="J23"/>
  <c r="I24"/>
  <c r="I25"/>
  <c r="I26"/>
  <c r="J26" s="1"/>
  <c r="I27"/>
  <c r="I22"/>
  <c r="I18"/>
  <c r="J18" s="1"/>
  <c r="I19"/>
  <c r="I20"/>
  <c r="I17"/>
  <c r="J17" s="1"/>
  <c r="I14"/>
  <c r="I13"/>
  <c r="I11"/>
  <c r="I10" s="1"/>
  <c r="H73"/>
  <c r="H72" s="1"/>
  <c r="H71" s="1"/>
  <c r="F74"/>
  <c r="F73" s="1"/>
  <c r="F72" s="1"/>
  <c r="F71" s="1"/>
  <c r="G73"/>
  <c r="G72" s="1"/>
  <c r="G71" s="1"/>
  <c r="E73"/>
  <c r="E72" s="1"/>
  <c r="E71" s="1"/>
  <c r="D73"/>
  <c r="D72" s="1"/>
  <c r="D71" s="1"/>
  <c r="A70"/>
  <c r="E69"/>
  <c r="E68" s="1"/>
  <c r="A69"/>
  <c r="G68"/>
  <c r="D68"/>
  <c r="A68"/>
  <c r="E67"/>
  <c r="F67" s="1"/>
  <c r="A67"/>
  <c r="F66"/>
  <c r="A66"/>
  <c r="F65"/>
  <c r="E65"/>
  <c r="A65"/>
  <c r="E64"/>
  <c r="F64" s="1"/>
  <c r="A64"/>
  <c r="J63"/>
  <c r="E63"/>
  <c r="F63" s="1"/>
  <c r="A63"/>
  <c r="E62"/>
  <c r="F62" s="1"/>
  <c r="A62"/>
  <c r="G61"/>
  <c r="D61"/>
  <c r="A61"/>
  <c r="A60"/>
  <c r="F59"/>
  <c r="F58" s="1"/>
  <c r="F57" s="1"/>
  <c r="A59"/>
  <c r="H58"/>
  <c r="H57" s="1"/>
  <c r="G58"/>
  <c r="E58"/>
  <c r="E57" s="1"/>
  <c r="D58"/>
  <c r="D57" s="1"/>
  <c r="A58"/>
  <c r="G57"/>
  <c r="A57"/>
  <c r="A56"/>
  <c r="J55"/>
  <c r="F55"/>
  <c r="J54"/>
  <c r="F54"/>
  <c r="A54"/>
  <c r="J53"/>
  <c r="F53"/>
  <c r="A53"/>
  <c r="F52"/>
  <c r="A52"/>
  <c r="G51"/>
  <c r="E51"/>
  <c r="D51"/>
  <c r="A51"/>
  <c r="F50"/>
  <c r="F49" s="1"/>
  <c r="H49"/>
  <c r="G49"/>
  <c r="E49"/>
  <c r="D49"/>
  <c r="A48"/>
  <c r="F47"/>
  <c r="A47"/>
  <c r="F46"/>
  <c r="A46"/>
  <c r="F45"/>
  <c r="A45"/>
  <c r="F44"/>
  <c r="A44"/>
  <c r="F43"/>
  <c r="A43"/>
  <c r="F42"/>
  <c r="A42"/>
  <c r="F41"/>
  <c r="A41"/>
  <c r="G40"/>
  <c r="E40"/>
  <c r="D40"/>
  <c r="A40"/>
  <c r="F39"/>
  <c r="F38" s="1"/>
  <c r="A39"/>
  <c r="H38"/>
  <c r="G38"/>
  <c r="E38"/>
  <c r="D38"/>
  <c r="A38"/>
  <c r="J37"/>
  <c r="F37"/>
  <c r="A37"/>
  <c r="E36"/>
  <c r="F36" s="1"/>
  <c r="A36"/>
  <c r="J35"/>
  <c r="E35"/>
  <c r="F35" s="1"/>
  <c r="A35"/>
  <c r="J34"/>
  <c r="F34"/>
  <c r="A34"/>
  <c r="E33"/>
  <c r="F33" s="1"/>
  <c r="A33"/>
  <c r="F32"/>
  <c r="A32"/>
  <c r="F31"/>
  <c r="A31"/>
  <c r="E30"/>
  <c r="F30" s="1"/>
  <c r="A30"/>
  <c r="F29"/>
  <c r="A29"/>
  <c r="G28"/>
  <c r="D28"/>
  <c r="A28"/>
  <c r="J27"/>
  <c r="F27"/>
  <c r="A27"/>
  <c r="E26"/>
  <c r="F26" s="1"/>
  <c r="A26"/>
  <c r="J25"/>
  <c r="F25"/>
  <c r="A25"/>
  <c r="J24"/>
  <c r="F24"/>
  <c r="A24"/>
  <c r="F23"/>
  <c r="A23"/>
  <c r="F22"/>
  <c r="A22"/>
  <c r="G21"/>
  <c r="D21"/>
  <c r="A21"/>
  <c r="J20"/>
  <c r="F20"/>
  <c r="A20"/>
  <c r="F19"/>
  <c r="A19"/>
  <c r="F18"/>
  <c r="A18"/>
  <c r="F17"/>
  <c r="A17"/>
  <c r="H16"/>
  <c r="G16"/>
  <c r="E16"/>
  <c r="D16"/>
  <c r="A16"/>
  <c r="A15"/>
  <c r="F14"/>
  <c r="F13"/>
  <c r="A13"/>
  <c r="G12"/>
  <c r="E12"/>
  <c r="D12"/>
  <c r="A12"/>
  <c r="J11"/>
  <c r="F11"/>
  <c r="F10" s="1"/>
  <c r="A11"/>
  <c r="H10"/>
  <c r="G10"/>
  <c r="E10"/>
  <c r="D10"/>
  <c r="A10"/>
  <c r="F9"/>
  <c r="A9"/>
  <c r="J8"/>
  <c r="F8"/>
  <c r="A8"/>
  <c r="E7"/>
  <c r="F7" s="1"/>
  <c r="A7"/>
  <c r="G6"/>
  <c r="D6"/>
  <c r="D5" s="1"/>
  <c r="A6"/>
  <c r="A5"/>
  <c r="A4"/>
  <c r="D60" l="1"/>
  <c r="D56" s="1"/>
  <c r="G5"/>
  <c r="F40"/>
  <c r="D15"/>
  <c r="E21"/>
  <c r="E61"/>
  <c r="E60" s="1"/>
  <c r="E56" s="1"/>
  <c r="E6"/>
  <c r="E5" s="1"/>
  <c r="F61"/>
  <c r="F28"/>
  <c r="D48"/>
  <c r="J67"/>
  <c r="D4"/>
  <c r="E48"/>
  <c r="J38"/>
  <c r="I16"/>
  <c r="F12"/>
  <c r="F16"/>
  <c r="J10"/>
  <c r="F21"/>
  <c r="I21"/>
  <c r="J21" s="1"/>
  <c r="I73"/>
  <c r="I72" s="1"/>
  <c r="J72" s="1"/>
  <c r="J69"/>
  <c r="I58"/>
  <c r="I57" s="1"/>
  <c r="J57" s="1"/>
  <c r="J49"/>
  <c r="J50"/>
  <c r="J39"/>
  <c r="J22"/>
  <c r="J19"/>
  <c r="J16"/>
  <c r="I12"/>
  <c r="J12" s="1"/>
  <c r="J13"/>
  <c r="G60"/>
  <c r="G56" s="1"/>
  <c r="H61"/>
  <c r="F51"/>
  <c r="F48" s="1"/>
  <c r="G48"/>
  <c r="H28"/>
  <c r="G15"/>
  <c r="H12"/>
  <c r="F6"/>
  <c r="H21"/>
  <c r="E28"/>
  <c r="I28"/>
  <c r="J30"/>
  <c r="I61"/>
  <c r="J65"/>
  <c r="F69"/>
  <c r="F68" s="1"/>
  <c r="D75" l="1"/>
  <c r="F5"/>
  <c r="E15"/>
  <c r="E4" s="1"/>
  <c r="G4"/>
  <c r="G75" s="1"/>
  <c r="G77" s="1"/>
  <c r="E75"/>
  <c r="F60"/>
  <c r="F56" s="1"/>
  <c r="F15"/>
  <c r="J73"/>
  <c r="I71"/>
  <c r="J58"/>
  <c r="F4"/>
  <c r="J28"/>
  <c r="J61"/>
  <c r="J71" l="1"/>
  <c r="F75"/>
  <c r="B20" i="5"/>
  <c r="L23" s="1"/>
  <c r="L13"/>
  <c r="M13" s="1"/>
  <c r="L19" l="1"/>
  <c r="M19" s="1"/>
  <c r="L18"/>
  <c r="M18" s="1"/>
  <c r="L17"/>
  <c r="M17" s="1"/>
  <c r="L15"/>
  <c r="M15" s="1"/>
  <c r="E20"/>
  <c r="L12"/>
  <c r="M12" s="1"/>
  <c r="L11"/>
  <c r="M11" s="1"/>
  <c r="L10"/>
  <c r="M10" s="1"/>
  <c r="L9"/>
  <c r="M9" s="1"/>
  <c r="L8"/>
  <c r="M8" s="1"/>
  <c r="L7"/>
  <c r="M7" s="1"/>
  <c r="L6"/>
  <c r="M6" s="1"/>
  <c r="L20" l="1"/>
  <c r="M20" s="1"/>
  <c r="L14"/>
  <c r="M14" s="1"/>
  <c r="G21"/>
  <c r="L25" l="1"/>
  <c r="L24"/>
  <c r="J45" i="12"/>
  <c r="J44"/>
  <c r="H40"/>
  <c r="H15" s="1"/>
  <c r="J47"/>
  <c r="J43"/>
  <c r="J42"/>
  <c r="I40"/>
  <c r="I15" l="1"/>
  <c r="J15" s="1"/>
  <c r="J40"/>
  <c r="I52"/>
  <c r="H51"/>
  <c r="H48" s="1"/>
  <c r="I51" l="1"/>
  <c r="J51" s="1"/>
  <c r="J52"/>
  <c r="I48" l="1"/>
  <c r="J48" l="1"/>
  <c r="I68"/>
  <c r="I70"/>
  <c r="H68"/>
  <c r="H60" s="1"/>
  <c r="H56" s="1"/>
  <c r="J68" l="1"/>
  <c r="I60"/>
  <c r="J60" l="1"/>
  <c r="I56"/>
  <c r="J56" l="1"/>
  <c r="I9"/>
  <c r="J9" s="1"/>
  <c r="H6"/>
  <c r="H5" s="1"/>
  <c r="H4" s="1"/>
  <c r="H75" s="1"/>
  <c r="I6" l="1"/>
  <c r="J6" l="1"/>
  <c r="I5"/>
  <c r="J5" l="1"/>
  <c r="I4"/>
  <c r="I75" l="1"/>
  <c r="G78" s="1"/>
  <c r="G79" s="1"/>
  <c r="J75" l="1"/>
</calcChain>
</file>

<file path=xl/sharedStrings.xml><?xml version="1.0" encoding="utf-8"?>
<sst xmlns="http://schemas.openxmlformats.org/spreadsheetml/2006/main" count="186" uniqueCount="183">
  <si>
    <t>UKUPNO</t>
  </si>
  <si>
    <t>Otplata glavn. Primlj. Zajmova od kred. Institituc.</t>
  </si>
  <si>
    <t>Izdaci za otpl. Glavn. Primljenih zajmova</t>
  </si>
  <si>
    <t>Izd. Za financ.imov.i otplate zajmova</t>
  </si>
  <si>
    <t>Ostala nematerij. Proizved. imovina</t>
  </si>
  <si>
    <t>4264</t>
  </si>
  <si>
    <t>Ulaganja u računalne programe</t>
  </si>
  <si>
    <t>4262</t>
  </si>
  <si>
    <t>426</t>
  </si>
  <si>
    <t>4227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</si>
  <si>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</si>
  <si>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</si>
  <si>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</si>
  <si>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</si>
  <si>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</si>
  <si>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</si>
  <si>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</si>
  <si>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</si>
  <si>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</si>
  <si>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</si>
  <si>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</si>
  <si>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</si>
  <si>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</si>
  <si>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</si>
  <si>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</si>
  <si>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</si>
  <si>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</si>
  <si>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</si>
  <si>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</si>
  <si>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</si>
  <si>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</si>
  <si>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</si>
  <si>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</si>
  <si>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</si>
  <si>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</si>
  <si>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</si>
  <si>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</si>
  <si>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</si>
  <si>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</si>
  <si>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</si>
  <si>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</si>
  <si>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</si>
  <si>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</si>
  <si>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</si>
  <si>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</si>
  <si>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</si>
  <si>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</si>
  <si>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</si>
  <si>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</si>
  <si>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</si>
  <si>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</si>
  <si>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</si>
  <si>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</si>
  <si>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</si>
  <si>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</si>
  <si>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</si>
  <si>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</si>
  <si>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</si>
  <si>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</si>
  <si>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</si>
  <si>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</si>
  <si>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</si>
  <si>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</si>
  <si>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</si>
  <si>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</si>
  <si>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</si>
  <si>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</si>
  <si>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</si>
  <si>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</si>
  <si>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</si>
  <si>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</si>
  <si>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</si>
  <si>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</si>
  <si>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</si>
  <si>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</si>
  <si>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</si>
  <si>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</si>
  <si>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</si>
  <si>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</si>
  <si>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</si>
  <si>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</si>
  <si>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</si>
  <si>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</si>
  <si>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</si>
  <si>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</si>
  <si>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</si>
  <si>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</si>
  <si>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</si>
  <si>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</si>
  <si>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</si>
  <si>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</si>
  <si>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</si>
  <si>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</si>
  <si>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</si>
  <si>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</si>
  <si>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</si>
  <si>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</si>
  <si>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</si>
  <si>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</si>
  <si>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</si>
  <si>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</si>
  <si>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</si>
  <si>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</si>
  <si>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</si>
  <si>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</si>
  <si>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</si>
  <si>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</si>
  <si>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</si>
  <si>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</si>
  <si>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</si>
  <si>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</si>
  <si>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</si>
  <si>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</si>
  <si>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</si>
  <si>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</si>
  <si>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</si>
  <si>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</si>
  <si>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</si>
  <si>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</si>
  <si>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</si>
  <si>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</si>
  <si>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</si>
  <si>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</si>
  <si>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</si>
  <si>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</si>
  <si>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</si>
  <si>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</si>
  <si>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</si>
  <si>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</si>
  <si>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</si>
  <si>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u kunama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</si>
  <si>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</si>
  <si>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</si>
  <si>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</si>
  <si>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</si>
  <si>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</si>
  <si>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</si>
  <si>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</si>
  <si>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</si>
  <si>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</si>
  <si>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</si>
  <si>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67121, prih. Za nab. Nefinanc. Imovine</t>
  </si>
  <si>
    <t>67311 HZZO</t>
  </si>
  <si>
    <t>68311 ostali prihodi</t>
  </si>
  <si>
    <t>92211 višak prih.posl.</t>
  </si>
  <si>
    <t>Ukupno (po izvorima)</t>
  </si>
  <si>
    <t>Ukupno prihodi i primici za 2021.</t>
  </si>
  <si>
    <t>ZBIRNO PLAN PRIHODA I PRIMITAKA-PRORAČUN 2021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</si>
  <si>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</si>
  <si>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</si>
  <si>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</si>
  <si>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</si>
  <si>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</si>
  <si>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</si>
  <si>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</si>
  <si>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</si>
  <si>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Prenesena sredstva - vlastiti prihodi - 383 (80)</t>
  </si>
  <si>
    <t>REBALANS 1</t>
  </si>
  <si>
    <t>PRIHODI PLAN 2021</t>
  </si>
  <si>
    <t>PRIHODI REBALANS 1</t>
  </si>
  <si>
    <t>Thalassotherapia Opatija - Specijalna bolnica za medicinsku rehabilitaciju bolesti srca, pluća i reumatizma</t>
  </si>
  <si>
    <t>PRORAČUN 2020</t>
  </si>
  <si>
    <t>PLAN S RASP VIŠKA</t>
  </si>
  <si>
    <t>VIŠE / MANJE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</si>
  <si>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</si>
  <si>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</si>
  <si>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</si>
  <si>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</si>
  <si>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</si>
  <si>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</si>
  <si>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1. IZMJENA I DOPUNA PLANA PRIHODA I PRIMITAKA 2021.</t>
  </si>
  <si>
    <t>PLAN 2021</t>
  </si>
  <si>
    <t>INDEKS (rebalans u odnosu na plan)</t>
  </si>
  <si>
    <t>1. IZMJENA I DOPUNA FINANCIJSKOG PLANA RASHODA I IZDATAKA ZA 2021. GOD.</t>
  </si>
  <si>
    <t>1 REBALANS 2021</t>
  </si>
  <si>
    <t>ZBIRNO 1 IZMJENA I DOPUNA PLANA PRIHODA I PRIMITAKA 2021 - REBALANS 1</t>
  </si>
  <si>
    <t>POVEĆANJE/SMANJENJE - rebalansa u odnosu na plan</t>
  </si>
  <si>
    <t>POVEĆANJE PRIHODA</t>
  </si>
  <si>
    <t>povećanje rashoda</t>
  </si>
  <si>
    <t>rashodi plan 2021</t>
  </si>
  <si>
    <t>rashodi rebalans 1</t>
  </si>
  <si>
    <t>Prenesena sredstva - opći prihodi i primici 1813 (91)</t>
  </si>
  <si>
    <t>67141 prih.iz nadl. prorač. za financ. izdataka za otplatu zajmova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</si>
</sst>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\ _k_n_-;\-* #,##0.00\ _k_n_-;_-* &quot;-&quot;??\ _k_n_-;_-@_-"/>
    <numFmt numFmtId="165" formatCode="_-* #,##0_-;\-* #,##0_-;_-* &quot;-&quot;??_-;_-@_-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color theme="1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  <charset val="238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scheme val="minor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13" applyNumberFormat="0" applyAlignment="0" applyProtection="0"/>
    <xf numFmtId="0" fontId="21" fillId="24" borderId="14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13" applyNumberFormat="0" applyAlignment="0" applyProtection="0"/>
    <xf numFmtId="0" fontId="28" fillId="0" borderId="18" applyNumberFormat="0" applyFill="0" applyAlignment="0" applyProtection="0"/>
    <xf numFmtId="0" fontId="29" fillId="14" borderId="0" applyNumberFormat="0" applyBorder="0" applyAlignment="0" applyProtection="0"/>
    <xf numFmtId="0" fontId="30" fillId="0" borderId="0"/>
    <xf numFmtId="0" fontId="30" fillId="11" borderId="19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3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7" fillId="0" borderId="0" xfId="42" applyFont="1" applyAlignment="1">
      <alignment horizontal="right"/>
    </xf>
    <xf numFmtId="0" fontId="38" fillId="0" borderId="27" xfId="42" applyFont="1" applyBorder="1" applyAlignment="1">
      <alignment vertical="center" wrapText="1"/>
    </xf>
    <xf numFmtId="0" fontId="38" fillId="0" borderId="22" xfId="42" applyFont="1" applyBorder="1" applyAlignment="1">
      <alignment vertical="center" wrapText="1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164" fontId="36" fillId="0" borderId="0" xfId="2" applyFont="1" applyFill="1" applyBorder="1" applyAlignment="1" applyProtection="1"/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3" fontId="15" fillId="7" borderId="9" xfId="1" applyNumberFormat="1" applyFont="1" applyFill="1" applyBorder="1" applyAlignment="1">
      <alignment horizontal="right" wrapText="1"/>
    </xf>
    <xf numFmtId="165" fontId="38" fillId="0" borderId="1" xfId="51" applyNumberFormat="1" applyFont="1" applyBorder="1" applyAlignment="1">
      <alignment wrapText="1"/>
    </xf>
    <xf numFmtId="3" fontId="36" fillId="0" borderId="0" xfId="42" applyNumberFormat="1" applyFont="1" applyFill="1" applyBorder="1" applyAlignment="1" applyProtection="1"/>
    <xf numFmtId="0" fontId="42" fillId="0" borderId="32" xfId="42" applyNumberFormat="1" applyFont="1" applyFill="1" applyBorder="1" applyAlignment="1" applyProtection="1"/>
    <xf numFmtId="0" fontId="6" fillId="0" borderId="46" xfId="42" applyNumberFormat="1" applyFont="1" applyFill="1" applyBorder="1" applyAlignment="1" applyProtection="1"/>
    <xf numFmtId="0" fontId="41" fillId="0" borderId="28" xfId="42" applyNumberFormat="1" applyFont="1" applyFill="1" applyBorder="1" applyAlignment="1" applyProtection="1"/>
    <xf numFmtId="0" fontId="6" fillId="0" borderId="40" xfId="42" applyNumberFormat="1" applyFont="1" applyFill="1" applyBorder="1" applyAlignment="1" applyProtection="1"/>
    <xf numFmtId="0" fontId="6" fillId="0" borderId="45" xfId="42" applyNumberFormat="1" applyFont="1" applyFill="1" applyBorder="1" applyAlignment="1" applyProtection="1"/>
    <xf numFmtId="0" fontId="6" fillId="0" borderId="47" xfId="42" applyNumberFormat="1" applyFont="1" applyFill="1" applyBorder="1" applyAlignment="1" applyProtection="1"/>
    <xf numFmtId="4" fontId="43" fillId="0" borderId="0" xfId="0" applyNumberFormat="1" applyFont="1"/>
    <xf numFmtId="0" fontId="12" fillId="7" borderId="48" xfId="1" applyFont="1" applyFill="1" applyBorder="1" applyAlignment="1">
      <alignment horizontal="left" wrapText="1" indent="4"/>
    </xf>
    <xf numFmtId="0" fontId="10" fillId="7" borderId="49" xfId="1" applyFont="1" applyFill="1" applyBorder="1" applyAlignment="1">
      <alignment wrapText="1"/>
    </xf>
    <xf numFmtId="4" fontId="15" fillId="7" borderId="10" xfId="1" applyNumberFormat="1" applyFont="1" applyFill="1" applyBorder="1" applyAlignment="1">
      <alignment horizontal="right" wrapText="1"/>
    </xf>
    <xf numFmtId="4" fontId="15" fillId="7" borderId="9" xfId="1" applyNumberFormat="1" applyFont="1" applyFill="1" applyBorder="1" applyAlignment="1">
      <alignment horizontal="right" wrapText="1"/>
    </xf>
    <xf numFmtId="4" fontId="15" fillId="7" borderId="11" xfId="1" applyNumberFormat="1" applyFont="1" applyFill="1" applyBorder="1" applyAlignment="1">
      <alignment horizontal="right" wrapText="1"/>
    </xf>
    <xf numFmtId="0" fontId="10" fillId="6" borderId="50" xfId="1" applyFont="1" applyFill="1" applyBorder="1" applyAlignment="1">
      <alignment horizontal="left" wrapText="1" indent="4"/>
    </xf>
    <xf numFmtId="0" fontId="10" fillId="6" borderId="51" xfId="1" applyFont="1" applyFill="1" applyBorder="1" applyAlignment="1">
      <alignment wrapText="1"/>
    </xf>
    <xf numFmtId="4" fontId="15" fillId="6" borderId="7" xfId="1" applyNumberFormat="1" applyFont="1" applyFill="1" applyBorder="1" applyAlignment="1">
      <alignment horizontal="right" wrapText="1"/>
    </xf>
    <xf numFmtId="4" fontId="13" fillId="6" borderId="6" xfId="1" applyNumberFormat="1" applyFont="1" applyFill="1" applyBorder="1" applyAlignment="1">
      <alignment wrapText="1"/>
    </xf>
    <xf numFmtId="4" fontId="5" fillId="6" borderId="40" xfId="2" applyNumberFormat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4" fontId="15" fillId="6" borderId="36" xfId="2" applyNumberFormat="1" applyFont="1" applyFill="1" applyBorder="1" applyAlignment="1">
      <alignment wrapText="1"/>
    </xf>
    <xf numFmtId="3" fontId="15" fillId="6" borderId="9" xfId="1" applyNumberFormat="1" applyFont="1" applyFill="1" applyBorder="1" applyAlignment="1">
      <alignment horizontal="right" wrapText="1"/>
    </xf>
    <xf numFmtId="0" fontId="7" fillId="5" borderId="50" xfId="1" applyFont="1" applyFill="1" applyBorder="1" applyAlignment="1">
      <alignment wrapText="1"/>
    </xf>
    <xf numFmtId="0" fontId="7" fillId="5" borderId="51" xfId="1" applyFont="1" applyFill="1" applyBorder="1" applyAlignment="1">
      <alignment wrapText="1"/>
    </xf>
    <xf numFmtId="4" fontId="15" fillId="5" borderId="7" xfId="1" applyNumberFormat="1" applyFont="1" applyFill="1" applyBorder="1" applyAlignment="1">
      <alignment horizontal="right" wrapText="1"/>
    </xf>
    <xf numFmtId="4" fontId="13" fillId="5" borderId="6" xfId="1" applyNumberFormat="1" applyFont="1" applyFill="1" applyBorder="1" applyAlignment="1">
      <alignment wrapText="1"/>
    </xf>
    <xf numFmtId="4" fontId="5" fillId="5" borderId="40" xfId="2" applyNumberFormat="1" applyFont="1" applyFill="1" applyBorder="1" applyAlignment="1">
      <alignment wrapText="1"/>
    </xf>
    <xf numFmtId="4" fontId="5" fillId="5" borderId="6" xfId="2" applyNumberFormat="1" applyFont="1" applyFill="1" applyBorder="1" applyAlignment="1">
      <alignment wrapText="1"/>
    </xf>
    <xf numFmtId="4" fontId="13" fillId="5" borderId="36" xfId="2" applyNumberFormat="1" applyFont="1" applyFill="1" applyBorder="1" applyAlignment="1">
      <alignment wrapText="1"/>
    </xf>
    <xf numFmtId="3" fontId="13" fillId="5" borderId="9" xfId="1" applyNumberFormat="1" applyFont="1" applyFill="1" applyBorder="1" applyAlignment="1">
      <alignment horizontal="right" wrapText="1"/>
    </xf>
    <xf numFmtId="0" fontId="4" fillId="4" borderId="50" xfId="1" applyFont="1" applyFill="1" applyBorder="1" applyAlignment="1">
      <alignment horizontal="center" wrapText="1"/>
    </xf>
    <xf numFmtId="0" fontId="4" fillId="4" borderId="51" xfId="1" applyFont="1" applyFill="1" applyBorder="1" applyAlignment="1">
      <alignment wrapText="1"/>
    </xf>
    <xf numFmtId="4" fontId="45" fillId="0" borderId="7" xfId="1" applyNumberFormat="1" applyFont="1" applyBorder="1" applyAlignment="1">
      <alignment horizontal="right"/>
    </xf>
    <xf numFmtId="4" fontId="46" fillId="0" borderId="7" xfId="1" applyNumberFormat="1" applyFont="1" applyBorder="1" applyAlignment="1">
      <alignment horizontal="right"/>
    </xf>
    <xf numFmtId="4" fontId="2" fillId="0" borderId="6" xfId="49" applyNumberFormat="1" applyFont="1" applyFill="1" applyBorder="1" applyAlignment="1"/>
    <xf numFmtId="4" fontId="47" fillId="0" borderId="40" xfId="2" applyNumberFormat="1" applyFont="1" applyFill="1" applyBorder="1" applyAlignment="1"/>
    <xf numFmtId="4" fontId="35" fillId="0" borderId="6" xfId="2" applyNumberFormat="1" applyFont="1" applyFill="1" applyBorder="1" applyAlignment="1"/>
    <xf numFmtId="4" fontId="2" fillId="0" borderId="36" xfId="2" applyNumberFormat="1" applyFont="1" applyBorder="1" applyAlignment="1"/>
    <xf numFmtId="3" fontId="48" fillId="0" borderId="9" xfId="1" applyNumberFormat="1" applyFont="1" applyFill="1" applyBorder="1" applyAlignment="1">
      <alignment horizontal="right" wrapText="1"/>
    </xf>
    <xf numFmtId="4" fontId="2" fillId="0" borderId="6" xfId="1" applyNumberFormat="1" applyFont="1" applyBorder="1" applyAlignment="1"/>
    <xf numFmtId="0" fontId="7" fillId="5" borderId="50" xfId="1" applyFont="1" applyFill="1" applyBorder="1" applyAlignment="1">
      <alignment horizontal="left" wrapText="1"/>
    </xf>
    <xf numFmtId="4" fontId="45" fillId="0" borderId="7" xfId="1" applyNumberFormat="1" applyFont="1" applyBorder="1" applyAlignment="1"/>
    <xf numFmtId="4" fontId="13" fillId="5" borderId="6" xfId="1" applyNumberFormat="1" applyFont="1" applyFill="1" applyBorder="1" applyAlignment="1">
      <alignment horizontal="right" wrapText="1"/>
    </xf>
    <xf numFmtId="4" fontId="5" fillId="5" borderId="40" xfId="2" applyNumberFormat="1" applyFont="1" applyFill="1" applyBorder="1" applyAlignment="1">
      <alignment horizontal="right" wrapText="1"/>
    </xf>
    <xf numFmtId="4" fontId="5" fillId="5" borderId="6" xfId="2" applyNumberFormat="1" applyFont="1" applyFill="1" applyBorder="1" applyAlignment="1">
      <alignment horizontal="right" wrapText="1"/>
    </xf>
    <xf numFmtId="4" fontId="15" fillId="6" borderId="6" xfId="1" applyNumberFormat="1" applyFont="1" applyFill="1" applyBorder="1" applyAlignment="1">
      <alignment horizontal="right" wrapText="1"/>
    </xf>
    <xf numFmtId="4" fontId="5" fillId="6" borderId="40" xfId="2" applyNumberFormat="1" applyFont="1" applyFill="1" applyBorder="1" applyAlignment="1">
      <alignment horizontal="right" wrapText="1"/>
    </xf>
    <xf numFmtId="4" fontId="5" fillId="6" borderId="6" xfId="2" applyNumberFormat="1" applyFont="1" applyFill="1" applyBorder="1" applyAlignment="1">
      <alignment horizontal="right" wrapText="1"/>
    </xf>
    <xf numFmtId="3" fontId="13" fillId="6" borderId="9" xfId="1" applyNumberFormat="1" applyFont="1" applyFill="1" applyBorder="1" applyAlignment="1">
      <alignment horizontal="right" wrapText="1"/>
    </xf>
    <xf numFmtId="4" fontId="15" fillId="5" borderId="7" xfId="1" applyNumberFormat="1" applyFont="1" applyFill="1" applyBorder="1" applyAlignment="1">
      <alignment wrapText="1"/>
    </xf>
    <xf numFmtId="4" fontId="49" fillId="0" borderId="7" xfId="1" applyNumberFormat="1" applyFont="1" applyBorder="1" applyAlignment="1"/>
    <xf numFmtId="4" fontId="46" fillId="0" borderId="7" xfId="1" applyNumberFormat="1" applyFont="1" applyBorder="1" applyAlignment="1"/>
    <xf numFmtId="4" fontId="2" fillId="0" borderId="36" xfId="2" applyNumberFormat="1" applyFont="1" applyFill="1" applyBorder="1" applyAlignment="1"/>
    <xf numFmtId="4" fontId="50" fillId="0" borderId="7" xfId="1" applyNumberFormat="1" applyFont="1" applyBorder="1" applyAlignment="1"/>
    <xf numFmtId="4" fontId="51" fillId="0" borderId="7" xfId="1" applyNumberFormat="1" applyFont="1" applyBorder="1" applyAlignment="1"/>
    <xf numFmtId="4" fontId="12" fillId="5" borderId="7" xfId="1" applyNumberFormat="1" applyFont="1" applyFill="1" applyBorder="1" applyAlignment="1">
      <alignment horizontal="right" wrapText="1"/>
    </xf>
    <xf numFmtId="4" fontId="10" fillId="5" borderId="6" xfId="1" applyNumberFormat="1" applyFont="1" applyFill="1" applyBorder="1" applyAlignment="1">
      <alignment wrapText="1"/>
    </xf>
    <xf numFmtId="4" fontId="9" fillId="5" borderId="40" xfId="2" applyNumberFormat="1" applyFont="1" applyFill="1" applyBorder="1" applyAlignment="1">
      <alignment wrapText="1"/>
    </xf>
    <xf numFmtId="4" fontId="9" fillId="5" borderId="6" xfId="2" applyNumberFormat="1" applyFont="1" applyFill="1" applyBorder="1" applyAlignment="1">
      <alignment wrapText="1"/>
    </xf>
    <xf numFmtId="4" fontId="10" fillId="5" borderId="36" xfId="2" applyNumberFormat="1" applyFont="1" applyFill="1" applyBorder="1" applyAlignment="1">
      <alignment wrapText="1"/>
    </xf>
    <xf numFmtId="0" fontId="10" fillId="6" borderId="52" xfId="1" applyFont="1" applyFill="1" applyBorder="1" applyAlignment="1"/>
    <xf numFmtId="0" fontId="10" fillId="6" borderId="53" xfId="1" applyFont="1" applyFill="1" applyBorder="1" applyAlignment="1">
      <alignment wrapText="1"/>
    </xf>
    <xf numFmtId="4" fontId="15" fillId="6" borderId="7" xfId="1" applyNumberFormat="1" applyFont="1" applyFill="1" applyBorder="1" applyAlignment="1">
      <alignment wrapText="1"/>
    </xf>
    <xf numFmtId="0" fontId="7" fillId="5" borderId="48" xfId="1" applyFont="1" applyFill="1" applyBorder="1" applyAlignment="1">
      <alignment horizontal="left" wrapText="1"/>
    </xf>
    <xf numFmtId="0" fontId="10" fillId="5" borderId="49" xfId="1" applyFont="1" applyFill="1" applyBorder="1" applyAlignment="1">
      <alignment wrapText="1"/>
    </xf>
    <xf numFmtId="4" fontId="15" fillId="5" borderId="10" xfId="1" applyNumberFormat="1" applyFont="1" applyFill="1" applyBorder="1" applyAlignment="1">
      <alignment wrapText="1"/>
    </xf>
    <xf numFmtId="4" fontId="13" fillId="5" borderId="9" xfId="1" applyNumberFormat="1" applyFont="1" applyFill="1" applyBorder="1" applyAlignment="1">
      <alignment wrapText="1"/>
    </xf>
    <xf numFmtId="4" fontId="5" fillId="5" borderId="43" xfId="2" applyNumberFormat="1" applyFont="1" applyFill="1" applyBorder="1" applyAlignment="1">
      <alignment wrapText="1"/>
    </xf>
    <xf numFmtId="4" fontId="5" fillId="5" borderId="9" xfId="2" applyNumberFormat="1" applyFont="1" applyFill="1" applyBorder="1" applyAlignment="1">
      <alignment wrapText="1"/>
    </xf>
    <xf numFmtId="4" fontId="13" fillId="5" borderId="11" xfId="2" applyNumberFormat="1" applyFont="1" applyFill="1" applyBorder="1" applyAlignment="1">
      <alignment wrapText="1"/>
    </xf>
    <xf numFmtId="0" fontId="14" fillId="8" borderId="50" xfId="1" applyFont="1" applyFill="1" applyBorder="1" applyAlignment="1">
      <alignment horizontal="center" wrapText="1"/>
    </xf>
    <xf numFmtId="0" fontId="4" fillId="4" borderId="54" xfId="1" applyFont="1" applyFill="1" applyBorder="1" applyAlignment="1">
      <alignment horizontal="center" wrapText="1"/>
    </xf>
    <xf numFmtId="0" fontId="4" fillId="4" borderId="55" xfId="1" applyFont="1" applyFill="1" applyBorder="1" applyAlignment="1">
      <alignment wrapText="1"/>
    </xf>
    <xf numFmtId="0" fontId="4" fillId="4" borderId="8" xfId="1" applyFont="1" applyFill="1" applyBorder="1" applyAlignment="1">
      <alignment horizontal="center" wrapText="1"/>
    </xf>
    <xf numFmtId="0" fontId="4" fillId="4" borderId="33" xfId="1" applyFont="1" applyFill="1" applyBorder="1" applyAlignment="1">
      <alignment wrapText="1"/>
    </xf>
    <xf numFmtId="0" fontId="12" fillId="7" borderId="56" xfId="1" applyFont="1" applyFill="1" applyBorder="1" applyAlignment="1">
      <alignment horizontal="left" wrapText="1" indent="4"/>
    </xf>
    <xf numFmtId="0" fontId="10" fillId="7" borderId="56" xfId="1" applyFont="1" applyFill="1" applyBorder="1" applyAlignment="1">
      <alignment wrapText="1"/>
    </xf>
    <xf numFmtId="4" fontId="9" fillId="7" borderId="46" xfId="1" applyNumberFormat="1" applyFont="1" applyFill="1" applyBorder="1" applyAlignment="1">
      <alignment horizontal="right" wrapText="1"/>
    </xf>
    <xf numFmtId="3" fontId="13" fillId="7" borderId="9" xfId="1" applyNumberFormat="1" applyFont="1" applyFill="1" applyBorder="1" applyAlignment="1">
      <alignment horizontal="right" wrapText="1"/>
    </xf>
    <xf numFmtId="4" fontId="11" fillId="6" borderId="57" xfId="1" applyNumberFormat="1" applyFont="1" applyFill="1" applyBorder="1" applyAlignment="1">
      <alignment horizontal="right" wrapText="1"/>
    </xf>
    <xf numFmtId="0" fontId="10" fillId="6" borderId="57" xfId="1" applyFont="1" applyFill="1" applyBorder="1" applyAlignment="1">
      <alignment wrapText="1"/>
    </xf>
    <xf numFmtId="4" fontId="9" fillId="6" borderId="40" xfId="1" applyNumberFormat="1" applyFont="1" applyFill="1" applyBorder="1" applyAlignment="1">
      <alignment horizontal="right" wrapText="1"/>
    </xf>
    <xf numFmtId="4" fontId="8" fillId="6" borderId="6" xfId="1" applyNumberFormat="1" applyFont="1" applyFill="1" applyBorder="1" applyAlignment="1">
      <alignment wrapText="1"/>
    </xf>
    <xf numFmtId="4" fontId="9" fillId="6" borderId="40" xfId="2" applyNumberFormat="1" applyFont="1" applyFill="1" applyBorder="1" applyAlignment="1">
      <alignment wrapText="1"/>
    </xf>
    <xf numFmtId="4" fontId="9" fillId="6" borderId="6" xfId="2" applyNumberFormat="1" applyFont="1" applyFill="1" applyBorder="1" applyAlignment="1">
      <alignment wrapText="1"/>
    </xf>
    <xf numFmtId="4" fontId="9" fillId="6" borderId="36" xfId="2" applyNumberFormat="1" applyFont="1" applyFill="1" applyBorder="1" applyAlignment="1">
      <alignment wrapText="1"/>
    </xf>
    <xf numFmtId="0" fontId="7" fillId="5" borderId="57" xfId="1" applyFont="1" applyFill="1" applyBorder="1" applyAlignment="1">
      <alignment wrapText="1"/>
    </xf>
    <xf numFmtId="4" fontId="9" fillId="5" borderId="40" xfId="1" applyNumberFormat="1" applyFont="1" applyFill="1" applyBorder="1" applyAlignment="1">
      <alignment horizontal="right" wrapText="1"/>
    </xf>
    <xf numFmtId="4" fontId="8" fillId="5" borderId="6" xfId="1" applyNumberFormat="1" applyFont="1" applyFill="1" applyBorder="1" applyAlignment="1">
      <alignment wrapText="1"/>
    </xf>
    <xf numFmtId="4" fontId="8" fillId="5" borderId="36" xfId="2" applyNumberFormat="1" applyFont="1" applyFill="1" applyBorder="1" applyAlignment="1">
      <alignment wrapText="1"/>
    </xf>
    <xf numFmtId="0" fontId="4" fillId="4" borderId="57" xfId="1" applyFont="1" applyFill="1" applyBorder="1" applyAlignment="1">
      <alignment horizontal="center" wrapText="1"/>
    </xf>
    <xf numFmtId="0" fontId="4" fillId="4" borderId="57" xfId="1" applyFont="1" applyFill="1" applyBorder="1" applyAlignment="1">
      <alignment wrapText="1"/>
    </xf>
    <xf numFmtId="4" fontId="50" fillId="0" borderId="7" xfId="1" applyNumberFormat="1" applyFont="1" applyBorder="1" applyAlignment="1">
      <alignment horizontal="right"/>
    </xf>
    <xf numFmtId="4" fontId="9" fillId="6" borderId="40" xfId="2" applyNumberFormat="1" applyFont="1" applyFill="1" applyBorder="1" applyAlignment="1">
      <alignment horizontal="right" wrapText="1"/>
    </xf>
    <xf numFmtId="4" fontId="9" fillId="6" borderId="6" xfId="2" applyNumberFormat="1" applyFont="1" applyFill="1" applyBorder="1" applyAlignment="1">
      <alignment horizontal="right" wrapText="1"/>
    </xf>
    <xf numFmtId="4" fontId="51" fillId="0" borderId="7" xfId="1" applyNumberFormat="1" applyFont="1" applyBorder="1" applyAlignment="1">
      <alignment horizontal="right"/>
    </xf>
    <xf numFmtId="4" fontId="5" fillId="5" borderId="7" xfId="1" applyNumberFormat="1" applyFont="1" applyFill="1" applyBorder="1" applyAlignment="1">
      <alignment horizontal="right" wrapText="1"/>
    </xf>
    <xf numFmtId="4" fontId="6" fillId="5" borderId="6" xfId="1" applyNumberFormat="1" applyFont="1" applyFill="1" applyBorder="1" applyAlignment="1">
      <alignment wrapText="1"/>
    </xf>
    <xf numFmtId="4" fontId="6" fillId="5" borderId="36" xfId="2" applyNumberFormat="1" applyFont="1" applyFill="1" applyBorder="1" applyAlignment="1">
      <alignment wrapText="1"/>
    </xf>
    <xf numFmtId="4" fontId="47" fillId="0" borderId="40" xfId="2" applyNumberFormat="1" applyFont="1" applyBorder="1" applyAlignment="1"/>
    <xf numFmtId="0" fontId="4" fillId="7" borderId="6" xfId="1" applyFont="1" applyFill="1" applyBorder="1" applyAlignment="1">
      <alignment horizontal="center" wrapText="1"/>
    </xf>
    <xf numFmtId="0" fontId="4" fillId="7" borderId="6" xfId="1" applyFont="1" applyFill="1" applyBorder="1" applyAlignment="1">
      <alignment wrapText="1"/>
    </xf>
    <xf numFmtId="4" fontId="52" fillId="7" borderId="7" xfId="1" applyNumberFormat="1" applyFont="1" applyFill="1" applyBorder="1" applyAlignment="1">
      <alignment horizontal="right" wrapText="1"/>
    </xf>
    <xf numFmtId="4" fontId="6" fillId="7" borderId="6" xfId="1" applyNumberFormat="1" applyFont="1" applyFill="1" applyBorder="1" applyAlignment="1">
      <alignment wrapText="1"/>
    </xf>
    <xf numFmtId="4" fontId="5" fillId="7" borderId="40" xfId="2" applyNumberFormat="1" applyFont="1" applyFill="1" applyBorder="1" applyAlignment="1">
      <alignment wrapText="1"/>
    </xf>
    <xf numFmtId="4" fontId="5" fillId="7" borderId="6" xfId="2" applyNumberFormat="1" applyFont="1" applyFill="1" applyBorder="1" applyAlignment="1">
      <alignment wrapText="1"/>
    </xf>
    <xf numFmtId="4" fontId="5" fillId="7" borderId="36" xfId="2" applyNumberFormat="1" applyFont="1" applyFill="1" applyBorder="1" applyAlignment="1">
      <alignment wrapText="1"/>
    </xf>
    <xf numFmtId="0" fontId="4" fillId="6" borderId="6" xfId="1" applyFont="1" applyFill="1" applyBorder="1" applyAlignment="1">
      <alignment horizontal="center" wrapText="1"/>
    </xf>
    <xf numFmtId="0" fontId="4" fillId="6" borderId="6" xfId="1" applyFont="1" applyFill="1" applyBorder="1" applyAlignment="1">
      <alignment wrapText="1"/>
    </xf>
    <xf numFmtId="4" fontId="52" fillId="6" borderId="7" xfId="1" applyNumberFormat="1" applyFont="1" applyFill="1" applyBorder="1" applyAlignment="1">
      <alignment horizontal="right" wrapText="1"/>
    </xf>
    <xf numFmtId="4" fontId="6" fillId="6" borderId="6" xfId="1" applyNumberFormat="1" applyFont="1" applyFill="1" applyBorder="1" applyAlignment="1">
      <alignment wrapText="1"/>
    </xf>
    <xf numFmtId="4" fontId="5" fillId="6" borderId="36" xfId="2" applyNumberFormat="1" applyFont="1" applyFill="1" applyBorder="1" applyAlignment="1">
      <alignment wrapText="1"/>
    </xf>
    <xf numFmtId="0" fontId="4" fillId="5" borderId="6" xfId="1" applyFont="1" applyFill="1" applyBorder="1" applyAlignment="1">
      <alignment horizontal="center" wrapText="1"/>
    </xf>
    <xf numFmtId="0" fontId="4" fillId="5" borderId="6" xfId="1" applyFont="1" applyFill="1" applyBorder="1" applyAlignment="1">
      <alignment wrapText="1"/>
    </xf>
    <xf numFmtId="4" fontId="53" fillId="5" borderId="7" xfId="1" applyNumberFormat="1" applyFont="1" applyFill="1" applyBorder="1" applyAlignment="1">
      <alignment horizontal="right" wrapText="1"/>
    </xf>
    <xf numFmtId="4" fontId="54" fillId="5" borderId="6" xfId="1" applyNumberFormat="1" applyFont="1" applyFill="1" applyBorder="1" applyAlignment="1">
      <alignment wrapText="1"/>
    </xf>
    <xf numFmtId="4" fontId="55" fillId="5" borderId="40" xfId="2" applyNumberFormat="1" applyFont="1" applyFill="1" applyBorder="1" applyAlignment="1">
      <alignment wrapText="1"/>
    </xf>
    <xf numFmtId="4" fontId="55" fillId="5" borderId="6" xfId="2" applyNumberFormat="1" applyFont="1" applyFill="1" applyBorder="1" applyAlignment="1">
      <alignment wrapText="1"/>
    </xf>
    <xf numFmtId="4" fontId="54" fillId="5" borderId="36" xfId="2" applyNumberFormat="1" applyFont="1" applyFill="1" applyBorder="1" applyAlignment="1">
      <alignment wrapText="1"/>
    </xf>
    <xf numFmtId="0" fontId="4" fillId="4" borderId="5" xfId="1" applyFont="1" applyFill="1" applyBorder="1" applyAlignment="1">
      <alignment horizontal="center" wrapText="1"/>
    </xf>
    <xf numFmtId="0" fontId="4" fillId="4" borderId="38" xfId="1" applyFont="1" applyFill="1" applyBorder="1" applyAlignment="1">
      <alignment wrapText="1"/>
    </xf>
    <xf numFmtId="4" fontId="50" fillId="0" borderId="44" xfId="1" applyNumberFormat="1" applyFont="1" applyBorder="1" applyAlignment="1">
      <alignment horizontal="right"/>
    </xf>
    <xf numFmtId="4" fontId="2" fillId="0" borderId="38" xfId="49" applyNumberFormat="1" applyFont="1" applyFill="1" applyBorder="1" applyAlignment="1"/>
    <xf numFmtId="4" fontId="47" fillId="0" borderId="41" xfId="2" applyNumberFormat="1" applyFont="1" applyFill="1" applyBorder="1" applyAlignment="1"/>
    <xf numFmtId="4" fontId="35" fillId="0" borderId="38" xfId="2" applyNumberFormat="1" applyFont="1" applyFill="1" applyBorder="1" applyAlignment="1"/>
    <xf numFmtId="4" fontId="2" fillId="0" borderId="58" xfId="2" applyNumberFormat="1" applyFont="1" applyBorder="1" applyAlignment="1"/>
    <xf numFmtId="3" fontId="48" fillId="0" borderId="34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/>
    <xf numFmtId="4" fontId="3" fillId="2" borderId="4" xfId="1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/>
    <xf numFmtId="4" fontId="3" fillId="2" borderId="4" xfId="2" applyNumberFormat="1" applyFont="1" applyFill="1" applyBorder="1" applyAlignment="1"/>
    <xf numFmtId="4" fontId="3" fillId="2" borderId="1" xfId="2" applyNumberFormat="1" applyFont="1" applyFill="1" applyBorder="1" applyAlignment="1"/>
    <xf numFmtId="4" fontId="3" fillId="3" borderId="23" xfId="2" applyNumberFormat="1" applyFont="1" applyFill="1" applyBorder="1" applyAlignment="1"/>
    <xf numFmtId="3" fontId="15" fillId="2" borderId="1" xfId="1" applyNumberFormat="1" applyFont="1" applyFill="1" applyBorder="1" applyAlignment="1">
      <alignment horizontal="right" wrapText="1"/>
    </xf>
    <xf numFmtId="4" fontId="2" fillId="0" borderId="0" xfId="2" applyNumberFormat="1" applyFont="1" applyFill="1" applyAlignment="1"/>
    <xf numFmtId="0" fontId="2" fillId="0" borderId="0" xfId="1" applyFont="1" applyBorder="1" applyAlignment="1">
      <alignment horizontal="left" indent="1"/>
    </xf>
    <xf numFmtId="0" fontId="2" fillId="0" borderId="0" xfId="1" applyFont="1" applyBorder="1" applyAlignment="1"/>
    <xf numFmtId="4" fontId="43" fillId="0" borderId="0" xfId="0" applyNumberFormat="1" applyFont="1" applyBorder="1"/>
    <xf numFmtId="4" fontId="2" fillId="0" borderId="0" xfId="1" applyNumberFormat="1" applyFont="1" applyBorder="1" applyAlignment="1"/>
    <xf numFmtId="4" fontId="2" fillId="0" borderId="0" xfId="2" applyNumberFormat="1" applyFont="1" applyBorder="1" applyAlignment="1"/>
    <xf numFmtId="4" fontId="56" fillId="0" borderId="0" xfId="2" applyNumberFormat="1" applyFont="1" applyBorder="1" applyAlignment="1"/>
    <xf numFmtId="4" fontId="56" fillId="0" borderId="0" xfId="2" applyNumberFormat="1" applyFont="1" applyFill="1" applyBorder="1" applyAlignment="1"/>
    <xf numFmtId="4" fontId="57" fillId="0" borderId="0" xfId="2" applyNumberFormat="1" applyFont="1" applyBorder="1" applyAlignment="1"/>
    <xf numFmtId="0" fontId="58" fillId="0" borderId="0" xfId="0" applyFont="1" applyBorder="1"/>
    <xf numFmtId="4" fontId="6" fillId="0" borderId="30" xfId="42" applyNumberFormat="1" applyFont="1" applyFill="1" applyBorder="1" applyAlignment="1" applyProtection="1"/>
    <xf numFmtId="4" fontId="6" fillId="0" borderId="33" xfId="42" applyNumberFormat="1" applyFont="1" applyFill="1" applyBorder="1" applyAlignment="1" applyProtection="1"/>
    <xf numFmtId="4" fontId="6" fillId="0" borderId="35" xfId="42" applyNumberFormat="1" applyFont="1" applyFill="1" applyBorder="1" applyAlignment="1" applyProtection="1"/>
    <xf numFmtId="3" fontId="37" fillId="0" borderId="0" xfId="2" applyNumberFormat="1" applyFont="1" applyAlignment="1"/>
    <xf numFmtId="0" fontId="36" fillId="0" borderId="0" xfId="42" applyNumberFormat="1" applyFont="1" applyFill="1" applyBorder="1" applyAlignment="1" applyProtection="1">
      <alignment wrapText="1"/>
    </xf>
    <xf numFmtId="164" fontId="36" fillId="0" borderId="0" xfId="2" applyFont="1" applyFill="1" applyBorder="1" applyAlignment="1" applyProtection="1">
      <alignment wrapText="1"/>
    </xf>
    <xf numFmtId="1" fontId="38" fillId="25" borderId="25" xfId="42" applyNumberFormat="1" applyFont="1" applyFill="1" applyBorder="1" applyAlignment="1">
      <alignment horizontal="right" vertical="top" wrapText="1"/>
    </xf>
    <xf numFmtId="1" fontId="38" fillId="25" borderId="42" xfId="42" applyNumberFormat="1" applyFont="1" applyFill="1" applyBorder="1" applyAlignment="1">
      <alignment horizontal="left" wrapText="1"/>
    </xf>
    <xf numFmtId="1" fontId="40" fillId="25" borderId="43" xfId="42" applyNumberFormat="1" applyFont="1" applyFill="1" applyBorder="1" applyAlignment="1">
      <alignment horizontal="left" wrapText="1"/>
    </xf>
    <xf numFmtId="1" fontId="37" fillId="0" borderId="40" xfId="42" applyNumberFormat="1" applyFont="1" applyBorder="1" applyAlignment="1">
      <alignment horizontal="left" wrapText="1"/>
    </xf>
    <xf numFmtId="1" fontId="37" fillId="0" borderId="7" xfId="42" applyNumberFormat="1" applyFont="1" applyBorder="1" applyAlignment="1">
      <alignment horizontal="left" wrapText="1"/>
    </xf>
    <xf numFmtId="1" fontId="38" fillId="25" borderId="27" xfId="42" applyNumberFormat="1" applyFont="1" applyFill="1" applyBorder="1" applyAlignment="1">
      <alignment horizontal="left" vertical="center" wrapText="1"/>
    </xf>
    <xf numFmtId="3" fontId="40" fillId="2" borderId="9" xfId="2" applyNumberFormat="1" applyFont="1" applyFill="1" applyBorder="1" applyAlignment="1">
      <alignment wrapText="1"/>
    </xf>
    <xf numFmtId="3" fontId="40" fillId="2" borderId="6" xfId="2" applyNumberFormat="1" applyFont="1" applyFill="1" applyBorder="1" applyAlignment="1">
      <alignment wrapText="1"/>
    </xf>
    <xf numFmtId="0" fontId="38" fillId="0" borderId="37" xfId="42" applyFont="1" applyBorder="1" applyAlignment="1">
      <alignment vertical="center" wrapText="1"/>
    </xf>
    <xf numFmtId="0" fontId="6" fillId="0" borderId="2" xfId="42" applyNumberFormat="1" applyFont="1" applyFill="1" applyBorder="1" applyAlignment="1" applyProtection="1">
      <alignment horizontal="center" vertical="center" wrapText="1"/>
    </xf>
    <xf numFmtId="0" fontId="39" fillId="26" borderId="1" xfId="42" applyFont="1" applyFill="1" applyBorder="1" applyAlignment="1">
      <alignment horizontal="center" vertical="center" wrapText="1"/>
    </xf>
    <xf numFmtId="4" fontId="40" fillId="26" borderId="9" xfId="2" applyNumberFormat="1" applyFont="1" applyFill="1" applyBorder="1" applyAlignment="1">
      <alignment wrapText="1"/>
    </xf>
    <xf numFmtId="4" fontId="40" fillId="26" borderId="6" xfId="2" applyNumberFormat="1" applyFont="1" applyFill="1" applyBorder="1" applyAlignment="1">
      <alignment wrapText="1"/>
    </xf>
    <xf numFmtId="43" fontId="36" fillId="0" borderId="0" xfId="51" applyFont="1" applyFill="1" applyBorder="1" applyAlignment="1" applyProtection="1"/>
    <xf numFmtId="43" fontId="36" fillId="0" borderId="0" xfId="51" applyFont="1" applyFill="1" applyBorder="1" applyAlignment="1" applyProtection="1">
      <alignment vertical="center"/>
    </xf>
    <xf numFmtId="43" fontId="36" fillId="0" borderId="0" xfId="51" applyFont="1" applyFill="1" applyBorder="1" applyAlignment="1" applyProtection="1">
      <alignment horizontal="center" vertical="center"/>
    </xf>
    <xf numFmtId="43" fontId="36" fillId="0" borderId="0" xfId="42" applyNumberFormat="1" applyFont="1" applyFill="1" applyBorder="1" applyAlignment="1" applyProtection="1">
      <alignment vertical="center"/>
    </xf>
    <xf numFmtId="4" fontId="36" fillId="0" borderId="0" xfId="42" applyNumberFormat="1" applyFont="1" applyFill="1" applyBorder="1" applyAlignment="1" applyProtection="1">
      <alignment vertical="center"/>
    </xf>
    <xf numFmtId="164" fontId="36" fillId="0" borderId="0" xfId="42" applyNumberFormat="1" applyFont="1" applyFill="1" applyBorder="1" applyAlignment="1" applyProtection="1">
      <alignment vertical="center"/>
    </xf>
    <xf numFmtId="4" fontId="40" fillId="26" borderId="38" xfId="2" applyNumberFormat="1" applyFont="1" applyFill="1" applyBorder="1" applyAlignment="1">
      <alignment wrapText="1"/>
    </xf>
    <xf numFmtId="4" fontId="39" fillId="26" borderId="1" xfId="2" applyNumberFormat="1" applyFont="1" applyFill="1" applyBorder="1" applyAlignment="1">
      <alignment wrapText="1"/>
    </xf>
    <xf numFmtId="4" fontId="6" fillId="0" borderId="2" xfId="42" applyNumberFormat="1" applyFont="1" applyFill="1" applyBorder="1" applyAlignment="1" applyProtection="1"/>
    <xf numFmtId="4" fontId="40" fillId="25" borderId="28" xfId="2" applyNumberFormat="1" applyFont="1" applyFill="1" applyBorder="1" applyAlignment="1">
      <alignment wrapText="1"/>
    </xf>
    <xf numFmtId="4" fontId="38" fillId="0" borderId="28" xfId="2" applyNumberFormat="1" applyFont="1" applyFill="1" applyBorder="1" applyAlignment="1">
      <alignment wrapText="1"/>
    </xf>
    <xf numFmtId="4" fontId="38" fillId="0" borderId="29" xfId="2" applyNumberFormat="1" applyFont="1" applyFill="1" applyBorder="1" applyAlignment="1">
      <alignment wrapText="1"/>
    </xf>
    <xf numFmtId="4" fontId="37" fillId="0" borderId="29" xfId="2" applyNumberFormat="1" applyFont="1" applyFill="1" applyBorder="1" applyAlignment="1">
      <alignment wrapText="1"/>
    </xf>
    <xf numFmtId="4" fontId="38" fillId="0" borderId="60" xfId="2" applyNumberFormat="1" applyFont="1" applyFill="1" applyBorder="1" applyAlignment="1">
      <alignment wrapText="1"/>
    </xf>
    <xf numFmtId="4" fontId="37" fillId="0" borderId="31" xfId="2" applyNumberFormat="1" applyFont="1" applyBorder="1" applyAlignment="1">
      <alignment wrapText="1"/>
    </xf>
    <xf numFmtId="4" fontId="37" fillId="0" borderId="31" xfId="2" applyNumberFormat="1" applyFont="1" applyFill="1" applyBorder="1" applyAlignment="1">
      <alignment wrapText="1"/>
    </xf>
    <xf numFmtId="4" fontId="37" fillId="0" borderId="12" xfId="2" applyNumberFormat="1" applyFont="1" applyFill="1" applyBorder="1" applyAlignment="1"/>
    <xf numFmtId="4" fontId="37" fillId="0" borderId="12" xfId="2" applyNumberFormat="1" applyFont="1" applyFill="1" applyBorder="1" applyAlignment="1">
      <alignment wrapText="1"/>
    </xf>
    <xf numFmtId="4" fontId="37" fillId="0" borderId="10" xfId="2" applyNumberFormat="1" applyFont="1" applyFill="1" applyBorder="1" applyAlignment="1">
      <alignment wrapText="1"/>
    </xf>
    <xf numFmtId="4" fontId="37" fillId="0" borderId="32" xfId="2" applyNumberFormat="1" applyFont="1" applyBorder="1" applyAlignment="1">
      <alignment wrapText="1"/>
    </xf>
    <xf numFmtId="4" fontId="37" fillId="0" borderId="32" xfId="2" applyNumberFormat="1" applyFont="1" applyFill="1" applyBorder="1" applyAlignment="1"/>
    <xf numFmtId="4" fontId="37" fillId="0" borderId="3" xfId="2" applyNumberFormat="1" applyFont="1" applyFill="1" applyBorder="1" applyAlignment="1"/>
    <xf numFmtId="4" fontId="37" fillId="0" borderId="7" xfId="2" applyNumberFormat="1" applyFont="1" applyFill="1" applyBorder="1" applyAlignment="1"/>
    <xf numFmtId="4" fontId="40" fillId="0" borderId="1" xfId="2" applyNumberFormat="1" applyFont="1" applyBorder="1" applyAlignment="1">
      <alignment wrapText="1"/>
    </xf>
    <xf numFmtId="4" fontId="38" fillId="0" borderId="4" xfId="42" applyNumberFormat="1" applyFont="1" applyBorder="1" applyAlignment="1">
      <alignment wrapText="1"/>
    </xf>
    <xf numFmtId="4" fontId="38" fillId="0" borderId="23" xfId="2" applyNumberFormat="1" applyFont="1" applyBorder="1" applyAlignment="1"/>
    <xf numFmtId="4" fontId="38" fillId="0" borderId="2" xfId="2" applyNumberFormat="1" applyFont="1" applyBorder="1" applyAlignment="1"/>
    <xf numFmtId="4" fontId="36" fillId="0" borderId="39" xfId="42" applyNumberFormat="1" applyFont="1" applyFill="1" applyBorder="1" applyAlignment="1" applyProtection="1"/>
    <xf numFmtId="4" fontId="36" fillId="0" borderId="9" xfId="42" applyNumberFormat="1" applyFont="1" applyFill="1" applyBorder="1" applyAlignment="1" applyProtection="1"/>
    <xf numFmtId="4" fontId="36" fillId="0" borderId="5" xfId="42" applyNumberFormat="1" applyFont="1" applyFill="1" applyBorder="1" applyAlignment="1" applyProtection="1"/>
    <xf numFmtId="0" fontId="6" fillId="0" borderId="0" xfId="42" applyNumberFormat="1" applyFont="1" applyFill="1" applyBorder="1" applyAlignment="1" applyProtection="1"/>
    <xf numFmtId="4" fontId="43" fillId="0" borderId="3" xfId="0" applyNumberFormat="1" applyFont="1" applyBorder="1"/>
    <xf numFmtId="4" fontId="35" fillId="0" borderId="61" xfId="2" applyNumberFormat="1" applyFont="1" applyFill="1" applyBorder="1" applyAlignment="1"/>
    <xf numFmtId="4" fontId="43" fillId="0" borderId="29" xfId="0" applyNumberFormat="1" applyFont="1" applyBorder="1"/>
    <xf numFmtId="4" fontId="2" fillId="0" borderId="29" xfId="1" applyNumberFormat="1" applyFont="1" applyBorder="1" applyAlignment="1"/>
    <xf numFmtId="4" fontId="59" fillId="0" borderId="30" xfId="2" applyNumberFormat="1" applyFont="1" applyBorder="1" applyAlignment="1"/>
    <xf numFmtId="4" fontId="2" fillId="0" borderId="8" xfId="2" applyNumberFormat="1" applyFont="1" applyBorder="1" applyAlignment="1"/>
    <xf numFmtId="4" fontId="59" fillId="0" borderId="33" xfId="0" applyNumberFormat="1" applyFont="1" applyBorder="1"/>
    <xf numFmtId="4" fontId="2" fillId="0" borderId="62" xfId="2" applyNumberFormat="1" applyFont="1" applyBorder="1" applyAlignment="1"/>
    <xf numFmtId="4" fontId="43" fillId="0" borderId="63" xfId="0" applyNumberFormat="1" applyFont="1" applyBorder="1"/>
    <xf numFmtId="4" fontId="59" fillId="0" borderId="35" xfId="0" applyNumberFormat="1" applyFont="1" applyBorder="1"/>
    <xf numFmtId="4" fontId="35" fillId="0" borderId="36" xfId="2" applyNumberFormat="1" applyFont="1" applyBorder="1" applyAlignment="1"/>
    <xf numFmtId="4" fontId="38" fillId="0" borderId="23" xfId="42" applyNumberFormat="1" applyFont="1" applyBorder="1" applyAlignment="1">
      <alignment wrapText="1"/>
    </xf>
    <xf numFmtId="164" fontId="36" fillId="0" borderId="0" xfId="42" applyNumberFormat="1" applyFont="1" applyFill="1" applyBorder="1" applyAlignment="1" applyProtection="1">
      <alignment horizontal="center" vertical="center"/>
    </xf>
    <xf numFmtId="4" fontId="36" fillId="0" borderId="0" xfId="42" applyNumberFormat="1" applyFont="1" applyFill="1" applyBorder="1" applyAlignment="1" applyProtection="1"/>
    <xf numFmtId="0" fontId="6" fillId="0" borderId="0" xfId="42" applyNumberFormat="1" applyFont="1" applyFill="1" applyBorder="1" applyAlignment="1" applyProtection="1">
      <alignment vertical="center"/>
    </xf>
    <xf numFmtId="4" fontId="37" fillId="0" borderId="32" xfId="2" applyNumberFormat="1" applyFont="1" applyFill="1" applyBorder="1" applyAlignment="1">
      <alignment wrapText="1"/>
    </xf>
    <xf numFmtId="0" fontId="44" fillId="0" borderId="0" xfId="1" applyFont="1" applyBorder="1" applyAlignment="1">
      <alignment wrapText="1"/>
    </xf>
    <xf numFmtId="0" fontId="10" fillId="0" borderId="64" xfId="1" applyFont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 wrapText="1"/>
    </xf>
    <xf numFmtId="4" fontId="15" fillId="0" borderId="66" xfId="1" applyNumberFormat="1" applyFont="1" applyBorder="1" applyAlignment="1">
      <alignment horizontal="center" vertical="center" wrapText="1"/>
    </xf>
    <xf numFmtId="4" fontId="15" fillId="0" borderId="26" xfId="1" applyNumberFormat="1" applyFont="1" applyBorder="1" applyAlignment="1">
      <alignment horizontal="center" vertical="center" wrapText="1"/>
    </xf>
    <xf numFmtId="4" fontId="3" fillId="0" borderId="26" xfId="1" applyNumberFormat="1" applyFont="1" applyBorder="1" applyAlignment="1">
      <alignment horizontal="center" vertical="center" wrapText="1"/>
    </xf>
    <xf numFmtId="4" fontId="3" fillId="0" borderId="42" xfId="1" applyNumberFormat="1" applyFont="1" applyBorder="1" applyAlignment="1">
      <alignment horizontal="center" vertical="center" wrapText="1"/>
    </xf>
    <xf numFmtId="4" fontId="3" fillId="3" borderId="59" xfId="1" applyNumberFormat="1" applyFont="1" applyFill="1" applyBorder="1" applyAlignment="1">
      <alignment horizontal="center" vertical="center" wrapText="1"/>
    </xf>
    <xf numFmtId="4" fontId="16" fillId="0" borderId="26" xfId="1" applyNumberFormat="1" applyFont="1" applyFill="1" applyBorder="1" applyAlignment="1">
      <alignment horizontal="center" vertical="center" wrapText="1"/>
    </xf>
    <xf numFmtId="0" fontId="36" fillId="0" borderId="4" xfId="42" applyNumberFormat="1" applyFont="1" applyFill="1" applyBorder="1" applyAlignment="1" applyProtection="1">
      <alignment vertical="center"/>
    </xf>
    <xf numFmtId="0" fontId="36" fillId="0" borderId="23" xfId="42" applyNumberFormat="1" applyFont="1" applyFill="1" applyBorder="1" applyAlignment="1" applyProtection="1">
      <alignment vertical="center"/>
    </xf>
    <xf numFmtId="0" fontId="36" fillId="0" borderId="2" xfId="42" applyNumberFormat="1" applyFont="1" applyFill="1" applyBorder="1" applyAlignment="1" applyProtection="1">
      <alignment vertical="center"/>
    </xf>
    <xf numFmtId="0" fontId="44" fillId="0" borderId="4" xfId="1" applyFont="1" applyBorder="1" applyAlignment="1">
      <alignment horizontal="center" wrapText="1"/>
    </xf>
    <xf numFmtId="0" fontId="44" fillId="0" borderId="23" xfId="1" applyFont="1" applyBorder="1" applyAlignment="1">
      <alignment horizontal="center" wrapText="1"/>
    </xf>
    <xf numFmtId="0" fontId="44" fillId="0" borderId="2" xfId="1" applyFont="1" applyBorder="1" applyAlignment="1">
      <alignment horizontal="center" wrapText="1"/>
    </xf>
    <xf numFmtId="4" fontId="38" fillId="0" borderId="23" xfId="2" applyNumberFormat="1" applyFont="1" applyBorder="1" applyAlignment="1">
      <alignment wrapText="1"/>
    </xf>
    <xf numFmtId="0" fontId="39" fillId="2" borderId="24" xfId="42" applyFont="1" applyFill="1" applyBorder="1" applyAlignment="1">
      <alignment horizontal="center" vertical="center" wrapText="1"/>
    </xf>
    <xf numFmtId="0" fontId="39" fillId="2" borderId="26" xfId="42" applyFont="1" applyFill="1" applyBorder="1" applyAlignment="1">
      <alignment horizontal="center" vertical="center" wrapText="1"/>
    </xf>
    <xf numFmtId="0" fontId="38" fillId="0" borderId="23" xfId="42" applyFont="1" applyFill="1" applyBorder="1" applyAlignment="1">
      <alignment horizontal="center" vertical="center"/>
    </xf>
    <xf numFmtId="0" fontId="38" fillId="0" borderId="2" xfId="42" applyFont="1" applyFill="1" applyBorder="1" applyAlignment="1">
      <alignment horizontal="center" vertical="center"/>
    </xf>
    <xf numFmtId="0" fontId="15" fillId="0" borderId="4" xfId="42" applyNumberFormat="1" applyFont="1" applyFill="1" applyBorder="1" applyAlignment="1" applyProtection="1">
      <alignment horizontal="center" vertical="center" wrapText="1"/>
    </xf>
    <xf numFmtId="0" fontId="15" fillId="0" borderId="23" xfId="42" applyNumberFormat="1" applyFont="1" applyFill="1" applyBorder="1" applyAlignment="1" applyProtection="1">
      <alignment horizontal="center" vertical="center" wrapText="1"/>
    </xf>
    <xf numFmtId="0" fontId="15" fillId="0" borderId="2" xfId="42" applyNumberFormat="1" applyFont="1" applyFill="1" applyBorder="1" applyAlignment="1" applyProtection="1">
      <alignment horizontal="center" vertical="center" wrapText="1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2" xfId="2"/>
    <cellStyle name="Zarez 2 2" xfId="49"/>
    <cellStyle name="Zarez 2 3" xfId="50"/>
  </cellStyles>
  <dxfs count="0"/>
  <tableStyles count="0" defaultTableStyle="TableStyleMedium9" defaultPivotStyle="PivotStyleLight16"/>
  <colors>
    <mruColors>
      <color rgb="FFFFCCF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0106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0</xdr:colOff>
      <xdr:row>1</xdr:row>
      <xdr:rowOff>161925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01060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81"/>
  <sheetViews>
    <sheetView tabSelected="1" topLeftCell="B1" workbookViewId="0">
      <selection activeCell="N11" sqref="N11"/>
    </sheetView>
  </sheetViews>
  <sheetFormatPr defaultColWidth="9.140625" defaultRowHeight="15.75"/>
  <cols>
    <col min="1" max="1" width="9.140625" style="1" hidden="1" customWidth="1"/>
    <col min="2" max="2" width="8.28515625" style="1" customWidth="1"/>
    <col min="3" max="3" width="29.5703125" style="4" customWidth="1"/>
    <col min="4" max="5" width="16.85546875" style="26" hidden="1" customWidth="1"/>
    <col min="6" max="6" width="15.42578125" style="2" hidden="1" customWidth="1"/>
    <col min="7" max="7" width="16" style="2" bestFit="1" customWidth="1"/>
    <col min="8" max="8" width="14.7109375" style="2" bestFit="1" customWidth="1"/>
    <col min="9" max="9" width="16" style="3" bestFit="1" customWidth="1"/>
    <col min="10" max="10" width="10.28515625" style="3" customWidth="1"/>
    <col min="11" max="16384" width="9.140625" style="1"/>
  </cols>
  <sheetData>
    <row r="1" spans="1:11" ht="25.5" customHeight="1" thickBot="1">
      <c r="B1" s="237" t="s">
        <v>160</v>
      </c>
      <c r="C1" s="238"/>
      <c r="D1" s="238"/>
      <c r="E1" s="238"/>
      <c r="F1" s="238"/>
      <c r="G1" s="238"/>
      <c r="H1" s="238"/>
      <c r="I1" s="238"/>
      <c r="J1" s="239"/>
      <c r="K1" s="15"/>
    </row>
    <row r="2" spans="1:11" ht="54" customHeight="1" thickBot="1">
      <c r="B2" s="240" t="s">
        <v>173</v>
      </c>
      <c r="C2" s="241"/>
      <c r="D2" s="241"/>
      <c r="E2" s="241"/>
      <c r="F2" s="241"/>
      <c r="G2" s="241"/>
      <c r="H2" s="241"/>
      <c r="I2" s="241"/>
      <c r="J2" s="242"/>
      <c r="K2" s="228"/>
    </row>
    <row r="3" spans="1:11" ht="69.75" customHeight="1" thickBot="1">
      <c r="A3" s="1" t="s">
        <v>129</v>
      </c>
      <c r="B3" s="229" t="s">
        <v>128</v>
      </c>
      <c r="C3" s="230" t="s">
        <v>127</v>
      </c>
      <c r="D3" s="231" t="s">
        <v>161</v>
      </c>
      <c r="E3" s="232" t="s">
        <v>162</v>
      </c>
      <c r="F3" s="233" t="s">
        <v>163</v>
      </c>
      <c r="G3" s="234" t="s">
        <v>171</v>
      </c>
      <c r="H3" s="233" t="s">
        <v>163</v>
      </c>
      <c r="I3" s="235" t="s">
        <v>174</v>
      </c>
      <c r="J3" s="236" t="s">
        <v>172</v>
      </c>
    </row>
    <row r="4" spans="1:11">
      <c r="A4" s="1">
        <f>LEN(B4)</f>
        <v>1</v>
      </c>
      <c r="B4" s="27" t="s">
        <v>126</v>
      </c>
      <c r="C4" s="28" t="s">
        <v>125</v>
      </c>
      <c r="D4" s="29">
        <f>D5+D15+D48</f>
        <v>70484000</v>
      </c>
      <c r="E4" s="29">
        <f t="shared" ref="E4:I4" si="0">E5+E15+E48</f>
        <v>72594016.699999988</v>
      </c>
      <c r="F4" s="29">
        <f t="shared" si="0"/>
        <v>-9741016.6999999993</v>
      </c>
      <c r="G4" s="29">
        <f t="shared" si="0"/>
        <v>62853000</v>
      </c>
      <c r="H4" s="30">
        <f t="shared" si="0"/>
        <v>2165250</v>
      </c>
      <c r="I4" s="31">
        <f t="shared" si="0"/>
        <v>65018250</v>
      </c>
      <c r="J4" s="17">
        <f>I4/G4*100</f>
        <v>103.44494296214978</v>
      </c>
    </row>
    <row r="5" spans="1:11">
      <c r="A5" s="1">
        <f t="shared" ref="A5:A54" si="1">LEN(B5)</f>
        <v>2</v>
      </c>
      <c r="B5" s="32" t="s">
        <v>124</v>
      </c>
      <c r="C5" s="33" t="s">
        <v>123</v>
      </c>
      <c r="D5" s="34">
        <f>D6+D10+D12</f>
        <v>37660000</v>
      </c>
      <c r="E5" s="34">
        <f>E6+E10+E12</f>
        <v>37734526.129999995</v>
      </c>
      <c r="F5" s="35">
        <f t="shared" ref="F5" si="2">F6+F10+F12</f>
        <v>335473.87000000104</v>
      </c>
      <c r="G5" s="36">
        <f>G6+G10+G12</f>
        <v>38070000</v>
      </c>
      <c r="H5" s="37">
        <f>H6+H10+H12</f>
        <v>660000</v>
      </c>
      <c r="I5" s="38">
        <f t="shared" ref="I5" si="3">I6+I10+I12</f>
        <v>38730000</v>
      </c>
      <c r="J5" s="39">
        <f t="shared" ref="J5:J68" si="4">I5/G5*100</f>
        <v>101.73364854215919</v>
      </c>
    </row>
    <row r="6" spans="1:11">
      <c r="A6" s="1">
        <f t="shared" si="1"/>
        <v>3</v>
      </c>
      <c r="B6" s="40" t="s">
        <v>122</v>
      </c>
      <c r="C6" s="41" t="s">
        <v>121</v>
      </c>
      <c r="D6" s="42">
        <f t="shared" ref="D6:E6" si="5">SUM(D7:D9)</f>
        <v>31460000</v>
      </c>
      <c r="E6" s="42">
        <f t="shared" si="5"/>
        <v>31534526.129999999</v>
      </c>
      <c r="F6" s="43">
        <f>SUM(F7:F9)</f>
        <v>-14526.129999998957</v>
      </c>
      <c r="G6" s="44">
        <f t="shared" ref="G6:I6" si="6">SUM(G7:G9)</f>
        <v>31520000</v>
      </c>
      <c r="H6" s="45">
        <f t="shared" si="6"/>
        <v>534000</v>
      </c>
      <c r="I6" s="46">
        <f t="shared" si="6"/>
        <v>32054000</v>
      </c>
      <c r="J6" s="47">
        <f t="shared" si="4"/>
        <v>101.69416243654823</v>
      </c>
    </row>
    <row r="7" spans="1:11" ht="15">
      <c r="A7" s="1">
        <f t="shared" si="1"/>
        <v>4</v>
      </c>
      <c r="B7" s="48" t="s">
        <v>120</v>
      </c>
      <c r="C7" s="49" t="s">
        <v>119</v>
      </c>
      <c r="D7" s="50">
        <v>27000000</v>
      </c>
      <c r="E7" s="51">
        <f>27000000+74526.13</f>
        <v>27074526.129999999</v>
      </c>
      <c r="F7" s="52">
        <f>G7-E7</f>
        <v>425473.87000000104</v>
      </c>
      <c r="G7" s="53">
        <v>27500000</v>
      </c>
      <c r="H7" s="54">
        <f>I7-G7</f>
        <v>384000</v>
      </c>
      <c r="I7" s="55">
        <v>27884000</v>
      </c>
      <c r="J7" s="56">
        <f>I7/G7*100</f>
        <v>101.39636363636365</v>
      </c>
    </row>
    <row r="8" spans="1:11" ht="15">
      <c r="A8" s="1">
        <f t="shared" si="1"/>
        <v>4</v>
      </c>
      <c r="B8" s="48" t="s">
        <v>118</v>
      </c>
      <c r="C8" s="49" t="s">
        <v>117</v>
      </c>
      <c r="D8" s="50">
        <v>960000</v>
      </c>
      <c r="E8" s="50">
        <v>960000</v>
      </c>
      <c r="F8" s="52">
        <f>G8-E8</f>
        <v>-150000</v>
      </c>
      <c r="G8" s="53">
        <v>810000</v>
      </c>
      <c r="H8" s="54">
        <f t="shared" ref="H8" si="7">I8-G8</f>
        <v>50000</v>
      </c>
      <c r="I8" s="55">
        <v>860000</v>
      </c>
      <c r="J8" s="56">
        <f t="shared" si="4"/>
        <v>106.17283950617285</v>
      </c>
    </row>
    <row r="9" spans="1:11" ht="15">
      <c r="A9" s="1">
        <f t="shared" si="1"/>
        <v>4</v>
      </c>
      <c r="B9" s="48" t="s">
        <v>116</v>
      </c>
      <c r="C9" s="49" t="s">
        <v>115</v>
      </c>
      <c r="D9" s="50">
        <v>3500000</v>
      </c>
      <c r="E9" s="50">
        <v>3500000</v>
      </c>
      <c r="F9" s="52">
        <f>G9-E9</f>
        <v>-290000</v>
      </c>
      <c r="G9" s="53">
        <v>3210000</v>
      </c>
      <c r="H9" s="54">
        <v>100000</v>
      </c>
      <c r="I9" s="55">
        <f t="shared" ref="I9" si="8">G9+H9</f>
        <v>3310000</v>
      </c>
      <c r="J9" s="56">
        <f t="shared" si="4"/>
        <v>103.11526479750779</v>
      </c>
    </row>
    <row r="10" spans="1:11">
      <c r="A10" s="1">
        <f t="shared" si="1"/>
        <v>3</v>
      </c>
      <c r="B10" s="58">
        <v>312</v>
      </c>
      <c r="C10" s="41" t="s">
        <v>113</v>
      </c>
      <c r="D10" s="42">
        <f t="shared" ref="D10:I10" si="9">SUM(D11)</f>
        <v>1300000</v>
      </c>
      <c r="E10" s="42">
        <f t="shared" si="9"/>
        <v>1300000</v>
      </c>
      <c r="F10" s="43">
        <f t="shared" si="9"/>
        <v>50000</v>
      </c>
      <c r="G10" s="44">
        <f t="shared" si="9"/>
        <v>1350000</v>
      </c>
      <c r="H10" s="45">
        <f t="shared" si="9"/>
        <v>0</v>
      </c>
      <c r="I10" s="46">
        <f t="shared" si="9"/>
        <v>1350000</v>
      </c>
      <c r="J10" s="47">
        <f t="shared" si="4"/>
        <v>100</v>
      </c>
    </row>
    <row r="11" spans="1:11" ht="15">
      <c r="A11" s="1">
        <f t="shared" si="1"/>
        <v>4</v>
      </c>
      <c r="B11" s="48" t="s">
        <v>114</v>
      </c>
      <c r="C11" s="49" t="s">
        <v>113</v>
      </c>
      <c r="D11" s="59">
        <v>1300000</v>
      </c>
      <c r="E11" s="59">
        <v>1300000</v>
      </c>
      <c r="F11" s="52">
        <f>G11-E11</f>
        <v>50000</v>
      </c>
      <c r="G11" s="53">
        <v>1350000</v>
      </c>
      <c r="H11" s="54"/>
      <c r="I11" s="55">
        <f>G11+H11</f>
        <v>1350000</v>
      </c>
      <c r="J11" s="56">
        <f t="shared" si="4"/>
        <v>100</v>
      </c>
    </row>
    <row r="12" spans="1:11">
      <c r="A12" s="1">
        <f t="shared" si="1"/>
        <v>3</v>
      </c>
      <c r="B12" s="58">
        <v>313</v>
      </c>
      <c r="C12" s="41" t="s">
        <v>112</v>
      </c>
      <c r="D12" s="42">
        <f>SUM(D13:D13)</f>
        <v>4900000</v>
      </c>
      <c r="E12" s="42">
        <f>SUM(E13:E13)</f>
        <v>4900000</v>
      </c>
      <c r="F12" s="60">
        <f t="shared" ref="F12:I12" si="10">SUM(F13:F14)</f>
        <v>300000</v>
      </c>
      <c r="G12" s="61">
        <f t="shared" si="10"/>
        <v>5200000</v>
      </c>
      <c r="H12" s="62">
        <f t="shared" si="10"/>
        <v>126000</v>
      </c>
      <c r="I12" s="46">
        <f t="shared" si="10"/>
        <v>5326000</v>
      </c>
      <c r="J12" s="47">
        <f t="shared" si="4"/>
        <v>102.42307692307693</v>
      </c>
    </row>
    <row r="13" spans="1:11" ht="22.5">
      <c r="A13" s="1">
        <f t="shared" si="1"/>
        <v>4</v>
      </c>
      <c r="B13" s="48" t="s">
        <v>111</v>
      </c>
      <c r="C13" s="49" t="s">
        <v>110</v>
      </c>
      <c r="D13" s="59">
        <v>4900000</v>
      </c>
      <c r="E13" s="59">
        <v>4900000</v>
      </c>
      <c r="F13" s="52">
        <f>G13-E13</f>
        <v>300000</v>
      </c>
      <c r="G13" s="53">
        <v>5200000</v>
      </c>
      <c r="H13" s="54">
        <v>126000</v>
      </c>
      <c r="I13" s="55">
        <f>G13+H13</f>
        <v>5326000</v>
      </c>
      <c r="J13" s="56">
        <f t="shared" si="4"/>
        <v>102.42307692307693</v>
      </c>
    </row>
    <row r="14" spans="1:11" ht="15">
      <c r="B14" s="48">
        <v>3133</v>
      </c>
      <c r="C14" s="49" t="s">
        <v>109</v>
      </c>
      <c r="D14" s="59"/>
      <c r="E14" s="59"/>
      <c r="F14" s="52">
        <f>G14-E14</f>
        <v>0</v>
      </c>
      <c r="G14" s="53">
        <v>0</v>
      </c>
      <c r="H14" s="54"/>
      <c r="I14" s="55">
        <f>G14+H14</f>
        <v>0</v>
      </c>
      <c r="J14" s="56"/>
    </row>
    <row r="15" spans="1:11">
      <c r="A15" s="1">
        <f t="shared" si="1"/>
        <v>2</v>
      </c>
      <c r="B15" s="32" t="s">
        <v>108</v>
      </c>
      <c r="C15" s="33" t="s">
        <v>107</v>
      </c>
      <c r="D15" s="34">
        <f t="shared" ref="D15:I15" si="11">D16+D21+D28+D38+D40</f>
        <v>32511000</v>
      </c>
      <c r="E15" s="34">
        <f t="shared" si="11"/>
        <v>34546490.57</v>
      </c>
      <c r="F15" s="63">
        <f t="shared" si="11"/>
        <v>-9945741.5700000003</v>
      </c>
      <c r="G15" s="64">
        <f t="shared" si="11"/>
        <v>24600749</v>
      </c>
      <c r="H15" s="65">
        <f t="shared" si="11"/>
        <v>1540750</v>
      </c>
      <c r="I15" s="38">
        <f t="shared" si="11"/>
        <v>26141499</v>
      </c>
      <c r="J15" s="66">
        <f t="shared" si="4"/>
        <v>106.26302069095539</v>
      </c>
    </row>
    <row r="16" spans="1:11">
      <c r="A16" s="1">
        <f t="shared" si="1"/>
        <v>3</v>
      </c>
      <c r="B16" s="40" t="s">
        <v>106</v>
      </c>
      <c r="C16" s="41" t="s">
        <v>105</v>
      </c>
      <c r="D16" s="67">
        <f t="shared" ref="D16:E16" si="12">SUM(D17:D20)</f>
        <v>1440000</v>
      </c>
      <c r="E16" s="67">
        <f t="shared" si="12"/>
        <v>1440000</v>
      </c>
      <c r="F16" s="43">
        <f>SUM(F17:F20)</f>
        <v>-275000</v>
      </c>
      <c r="G16" s="44">
        <f t="shared" ref="G16:I16" si="13">SUM(G17:G20)</f>
        <v>1165000</v>
      </c>
      <c r="H16" s="45">
        <f t="shared" si="13"/>
        <v>135000</v>
      </c>
      <c r="I16" s="46">
        <f t="shared" si="13"/>
        <v>1300000</v>
      </c>
      <c r="J16" s="47">
        <f t="shared" si="4"/>
        <v>111.58798283261801</v>
      </c>
    </row>
    <row r="17" spans="1:10" ht="15">
      <c r="A17" s="1">
        <f t="shared" si="1"/>
        <v>4</v>
      </c>
      <c r="B17" s="48" t="s">
        <v>104</v>
      </c>
      <c r="C17" s="49" t="s">
        <v>103</v>
      </c>
      <c r="D17" s="59">
        <v>180000</v>
      </c>
      <c r="E17" s="59">
        <v>180000</v>
      </c>
      <c r="F17" s="52">
        <f>G17-E17</f>
        <v>-110000</v>
      </c>
      <c r="G17" s="53">
        <v>70000</v>
      </c>
      <c r="H17" s="54">
        <v>0</v>
      </c>
      <c r="I17" s="55">
        <f>G17+H17</f>
        <v>70000</v>
      </c>
      <c r="J17" s="56">
        <f t="shared" si="4"/>
        <v>100</v>
      </c>
    </row>
    <row r="18" spans="1:10" ht="15">
      <c r="A18" s="1">
        <f t="shared" si="1"/>
        <v>4</v>
      </c>
      <c r="B18" s="48" t="s">
        <v>102</v>
      </c>
      <c r="C18" s="49" t="s">
        <v>101</v>
      </c>
      <c r="D18" s="59">
        <v>1000000</v>
      </c>
      <c r="E18" s="59">
        <v>1000000</v>
      </c>
      <c r="F18" s="52">
        <f>G18-E18</f>
        <v>-40000</v>
      </c>
      <c r="G18" s="53">
        <v>960000</v>
      </c>
      <c r="H18" s="54">
        <v>0</v>
      </c>
      <c r="I18" s="55">
        <f t="shared" ref="I18:I20" si="14">G18+H18</f>
        <v>960000</v>
      </c>
      <c r="J18" s="56">
        <f t="shared" si="4"/>
        <v>100</v>
      </c>
    </row>
    <row r="19" spans="1:10" ht="15">
      <c r="A19" s="1">
        <f t="shared" si="1"/>
        <v>4</v>
      </c>
      <c r="B19" s="48" t="s">
        <v>100</v>
      </c>
      <c r="C19" s="49" t="s">
        <v>99</v>
      </c>
      <c r="D19" s="59">
        <v>250000</v>
      </c>
      <c r="E19" s="59">
        <v>250000</v>
      </c>
      <c r="F19" s="52">
        <f>G19-E19</f>
        <v>-120000</v>
      </c>
      <c r="G19" s="53">
        <v>130000</v>
      </c>
      <c r="H19" s="54">
        <v>135000</v>
      </c>
      <c r="I19" s="55">
        <f t="shared" si="14"/>
        <v>265000</v>
      </c>
      <c r="J19" s="56">
        <f t="shared" si="4"/>
        <v>203.84615384615384</v>
      </c>
    </row>
    <row r="20" spans="1:10" ht="15">
      <c r="A20" s="1">
        <f t="shared" si="1"/>
        <v>4</v>
      </c>
      <c r="B20" s="48" t="s">
        <v>98</v>
      </c>
      <c r="C20" s="49" t="s">
        <v>97</v>
      </c>
      <c r="D20" s="59">
        <v>10000</v>
      </c>
      <c r="E20" s="59">
        <v>10000</v>
      </c>
      <c r="F20" s="52">
        <f>G20-E20</f>
        <v>-5000</v>
      </c>
      <c r="G20" s="53">
        <v>5000</v>
      </c>
      <c r="H20" s="54">
        <v>0</v>
      </c>
      <c r="I20" s="55">
        <f t="shared" si="14"/>
        <v>5000</v>
      </c>
      <c r="J20" s="56">
        <f t="shared" si="4"/>
        <v>100</v>
      </c>
    </row>
    <row r="21" spans="1:10">
      <c r="A21" s="1">
        <f t="shared" si="1"/>
        <v>3</v>
      </c>
      <c r="B21" s="40" t="s">
        <v>96</v>
      </c>
      <c r="C21" s="41" t="s">
        <v>95</v>
      </c>
      <c r="D21" s="67">
        <f t="shared" ref="D21:I21" si="15">SUM(D22:D27)</f>
        <v>23000000</v>
      </c>
      <c r="E21" s="67">
        <f t="shared" si="15"/>
        <v>23020000</v>
      </c>
      <c r="F21" s="43">
        <f t="shared" si="15"/>
        <v>-6557251</v>
      </c>
      <c r="G21" s="44">
        <f t="shared" si="15"/>
        <v>16462749</v>
      </c>
      <c r="H21" s="45">
        <f t="shared" si="15"/>
        <v>1187251</v>
      </c>
      <c r="I21" s="46">
        <f t="shared" si="15"/>
        <v>17650000</v>
      </c>
      <c r="J21" s="47">
        <f t="shared" si="4"/>
        <v>107.21174209726456</v>
      </c>
    </row>
    <row r="22" spans="1:10" ht="15">
      <c r="A22" s="1">
        <f t="shared" si="1"/>
        <v>4</v>
      </c>
      <c r="B22" s="48" t="s">
        <v>94</v>
      </c>
      <c r="C22" s="49" t="s">
        <v>93</v>
      </c>
      <c r="D22" s="50">
        <v>700000</v>
      </c>
      <c r="E22" s="50">
        <v>700000</v>
      </c>
      <c r="F22" s="52">
        <f t="shared" ref="F22:F27" si="16">G22-E22</f>
        <v>-20000</v>
      </c>
      <c r="G22" s="53">
        <v>680000</v>
      </c>
      <c r="H22" s="54">
        <v>0</v>
      </c>
      <c r="I22" s="55">
        <f>G22+H22</f>
        <v>680000</v>
      </c>
      <c r="J22" s="56">
        <f t="shared" si="4"/>
        <v>100</v>
      </c>
    </row>
    <row r="23" spans="1:10" ht="15">
      <c r="A23" s="1">
        <f t="shared" si="1"/>
        <v>4</v>
      </c>
      <c r="B23" s="48" t="s">
        <v>92</v>
      </c>
      <c r="C23" s="49" t="s">
        <v>91</v>
      </c>
      <c r="D23" s="50">
        <v>19000000</v>
      </c>
      <c r="E23" s="50">
        <v>19000000</v>
      </c>
      <c r="F23" s="52">
        <f t="shared" si="16"/>
        <v>-5977251</v>
      </c>
      <c r="G23" s="53">
        <v>13022749</v>
      </c>
      <c r="H23" s="54">
        <f>1437251-250000</f>
        <v>1187251</v>
      </c>
      <c r="I23" s="55">
        <f t="shared" ref="I23:I27" si="17">G23+H23</f>
        <v>14210000</v>
      </c>
      <c r="J23" s="56">
        <f t="shared" si="4"/>
        <v>109.11674639509677</v>
      </c>
    </row>
    <row r="24" spans="1:10" ht="15">
      <c r="A24" s="1">
        <f t="shared" si="1"/>
        <v>4</v>
      </c>
      <c r="B24" s="48" t="s">
        <v>90</v>
      </c>
      <c r="C24" s="49" t="s">
        <v>89</v>
      </c>
      <c r="D24" s="50">
        <v>2700000</v>
      </c>
      <c r="E24" s="50">
        <v>2700000</v>
      </c>
      <c r="F24" s="52">
        <f t="shared" si="16"/>
        <v>-600000</v>
      </c>
      <c r="G24" s="53">
        <v>2100000</v>
      </c>
      <c r="H24" s="54">
        <v>0</v>
      </c>
      <c r="I24" s="55">
        <f t="shared" si="17"/>
        <v>2100000</v>
      </c>
      <c r="J24" s="56">
        <f t="shared" si="4"/>
        <v>100</v>
      </c>
    </row>
    <row r="25" spans="1:10" ht="15">
      <c r="A25" s="1">
        <f t="shared" si="1"/>
        <v>4</v>
      </c>
      <c r="B25" s="48" t="s">
        <v>88</v>
      </c>
      <c r="C25" s="49" t="s">
        <v>87</v>
      </c>
      <c r="D25" s="50">
        <v>250000</v>
      </c>
      <c r="E25" s="50">
        <v>250000</v>
      </c>
      <c r="F25" s="52">
        <f t="shared" si="16"/>
        <v>110000</v>
      </c>
      <c r="G25" s="53">
        <v>360000</v>
      </c>
      <c r="H25" s="54">
        <v>0</v>
      </c>
      <c r="I25" s="55">
        <f t="shared" si="17"/>
        <v>360000</v>
      </c>
      <c r="J25" s="56">
        <f t="shared" si="4"/>
        <v>100</v>
      </c>
    </row>
    <row r="26" spans="1:10" ht="15">
      <c r="A26" s="1">
        <f t="shared" si="1"/>
        <v>4</v>
      </c>
      <c r="B26" s="48" t="s">
        <v>86</v>
      </c>
      <c r="C26" s="49" t="s">
        <v>85</v>
      </c>
      <c r="D26" s="50">
        <v>220000</v>
      </c>
      <c r="E26" s="51">
        <f>220000+20000</f>
        <v>240000</v>
      </c>
      <c r="F26" s="52">
        <f t="shared" si="16"/>
        <v>-60000</v>
      </c>
      <c r="G26" s="53">
        <v>180000</v>
      </c>
      <c r="H26" s="54">
        <v>0</v>
      </c>
      <c r="I26" s="55">
        <f t="shared" si="17"/>
        <v>180000</v>
      </c>
      <c r="J26" s="56">
        <f t="shared" si="4"/>
        <v>100</v>
      </c>
    </row>
    <row r="27" spans="1:10" ht="15">
      <c r="A27" s="1">
        <f t="shared" si="1"/>
        <v>4</v>
      </c>
      <c r="B27" s="48" t="s">
        <v>84</v>
      </c>
      <c r="C27" s="49" t="s">
        <v>83</v>
      </c>
      <c r="D27" s="50">
        <v>130000</v>
      </c>
      <c r="E27" s="50">
        <v>130000</v>
      </c>
      <c r="F27" s="52">
        <f t="shared" si="16"/>
        <v>-10000</v>
      </c>
      <c r="G27" s="53">
        <v>120000</v>
      </c>
      <c r="H27" s="54">
        <v>0</v>
      </c>
      <c r="I27" s="55">
        <f t="shared" si="17"/>
        <v>120000</v>
      </c>
      <c r="J27" s="56">
        <f t="shared" si="4"/>
        <v>100</v>
      </c>
    </row>
    <row r="28" spans="1:10">
      <c r="A28" s="1">
        <f t="shared" si="1"/>
        <v>3</v>
      </c>
      <c r="B28" s="40" t="s">
        <v>82</v>
      </c>
      <c r="C28" s="41" t="s">
        <v>81</v>
      </c>
      <c r="D28" s="67">
        <f t="shared" ref="D28:E28" si="18">SUM(D29:D37)</f>
        <v>7530000</v>
      </c>
      <c r="E28" s="67">
        <f t="shared" si="18"/>
        <v>9545490.5700000003</v>
      </c>
      <c r="F28" s="43">
        <f>SUM(F29:F37)</f>
        <v>-3025490.5699999994</v>
      </c>
      <c r="G28" s="44">
        <f t="shared" ref="G28:I28" si="19">SUM(G29:G37)</f>
        <v>6520000</v>
      </c>
      <c r="H28" s="45">
        <f t="shared" si="19"/>
        <v>199499</v>
      </c>
      <c r="I28" s="46">
        <f t="shared" si="19"/>
        <v>6719499</v>
      </c>
      <c r="J28" s="47">
        <f t="shared" si="4"/>
        <v>103.05980061349693</v>
      </c>
    </row>
    <row r="29" spans="1:10" ht="15">
      <c r="A29" s="1">
        <f t="shared" si="1"/>
        <v>4</v>
      </c>
      <c r="B29" s="48" t="s">
        <v>80</v>
      </c>
      <c r="C29" s="49" t="s">
        <v>79</v>
      </c>
      <c r="D29" s="59">
        <v>250000</v>
      </c>
      <c r="E29" s="59">
        <v>250000</v>
      </c>
      <c r="F29" s="52">
        <f t="shared" ref="F29:F37" si="20">G29-E29</f>
        <v>-15000</v>
      </c>
      <c r="G29" s="53">
        <v>235000</v>
      </c>
      <c r="H29" s="54">
        <v>0</v>
      </c>
      <c r="I29" s="55">
        <f>G29+H29</f>
        <v>235000</v>
      </c>
      <c r="J29" s="56">
        <f t="shared" si="4"/>
        <v>100</v>
      </c>
    </row>
    <row r="30" spans="1:10" ht="15">
      <c r="A30" s="1">
        <f t="shared" si="1"/>
        <v>4</v>
      </c>
      <c r="B30" s="48" t="s">
        <v>78</v>
      </c>
      <c r="C30" s="49" t="s">
        <v>77</v>
      </c>
      <c r="D30" s="68">
        <v>3500000</v>
      </c>
      <c r="E30" s="69">
        <f>3500000+1393086.19+262200.38</f>
        <v>5155286.5699999994</v>
      </c>
      <c r="F30" s="52">
        <f t="shared" si="20"/>
        <v>-2205286.5699999994</v>
      </c>
      <c r="G30" s="53">
        <v>2950000</v>
      </c>
      <c r="H30" s="54">
        <f>199499-200025.93+200025.93</f>
        <v>199499</v>
      </c>
      <c r="I30" s="222">
        <f t="shared" ref="I30:I37" si="21">G30+H30</f>
        <v>3149499</v>
      </c>
      <c r="J30" s="56">
        <f t="shared" si="4"/>
        <v>106.76267796610171</v>
      </c>
    </row>
    <row r="31" spans="1:10" ht="15">
      <c r="A31" s="1">
        <f t="shared" si="1"/>
        <v>4</v>
      </c>
      <c r="B31" s="48" t="s">
        <v>76</v>
      </c>
      <c r="C31" s="49" t="s">
        <v>75</v>
      </c>
      <c r="D31" s="59">
        <v>290000</v>
      </c>
      <c r="E31" s="59">
        <v>290000</v>
      </c>
      <c r="F31" s="52">
        <f t="shared" si="20"/>
        <v>-20000</v>
      </c>
      <c r="G31" s="53">
        <v>270000</v>
      </c>
      <c r="H31" s="54">
        <v>0</v>
      </c>
      <c r="I31" s="55">
        <f t="shared" si="21"/>
        <v>270000</v>
      </c>
      <c r="J31" s="56">
        <f t="shared" si="4"/>
        <v>100</v>
      </c>
    </row>
    <row r="32" spans="1:10" ht="15">
      <c r="A32" s="1">
        <f t="shared" si="1"/>
        <v>4</v>
      </c>
      <c r="B32" s="48" t="s">
        <v>74</v>
      </c>
      <c r="C32" s="49" t="s">
        <v>73</v>
      </c>
      <c r="D32" s="59">
        <v>950000</v>
      </c>
      <c r="E32" s="59">
        <v>950000</v>
      </c>
      <c r="F32" s="52">
        <f t="shared" si="20"/>
        <v>-100000</v>
      </c>
      <c r="G32" s="53">
        <v>850000</v>
      </c>
      <c r="H32" s="54">
        <v>0</v>
      </c>
      <c r="I32" s="55">
        <f t="shared" si="21"/>
        <v>850000</v>
      </c>
      <c r="J32" s="56">
        <f t="shared" si="4"/>
        <v>100</v>
      </c>
    </row>
    <row r="33" spans="1:10" ht="15">
      <c r="A33" s="1">
        <f t="shared" si="1"/>
        <v>4</v>
      </c>
      <c r="B33" s="48" t="s">
        <v>72</v>
      </c>
      <c r="C33" s="49" t="s">
        <v>71</v>
      </c>
      <c r="D33" s="71">
        <v>450000</v>
      </c>
      <c r="E33" s="72">
        <f>450000+250000</f>
        <v>700000</v>
      </c>
      <c r="F33" s="52">
        <f t="shared" si="20"/>
        <v>-135000</v>
      </c>
      <c r="G33" s="53">
        <v>565000</v>
      </c>
      <c r="H33" s="54">
        <v>0</v>
      </c>
      <c r="I33" s="55">
        <f t="shared" si="21"/>
        <v>565000</v>
      </c>
      <c r="J33" s="56">
        <f t="shared" si="4"/>
        <v>100</v>
      </c>
    </row>
    <row r="34" spans="1:10" ht="15">
      <c r="A34" s="1">
        <f t="shared" si="1"/>
        <v>4</v>
      </c>
      <c r="B34" s="48" t="s">
        <v>70</v>
      </c>
      <c r="C34" s="49" t="s">
        <v>69</v>
      </c>
      <c r="D34" s="59">
        <v>540000</v>
      </c>
      <c r="E34" s="59">
        <v>540000</v>
      </c>
      <c r="F34" s="52">
        <f t="shared" si="20"/>
        <v>-140000</v>
      </c>
      <c r="G34" s="53">
        <v>400000</v>
      </c>
      <c r="H34" s="54">
        <v>0</v>
      </c>
      <c r="I34" s="55">
        <f t="shared" si="21"/>
        <v>400000</v>
      </c>
      <c r="J34" s="56">
        <f t="shared" si="4"/>
        <v>100</v>
      </c>
    </row>
    <row r="35" spans="1:10" ht="15">
      <c r="A35" s="1">
        <f t="shared" si="1"/>
        <v>4</v>
      </c>
      <c r="B35" s="48" t="s">
        <v>68</v>
      </c>
      <c r="C35" s="49" t="s">
        <v>67</v>
      </c>
      <c r="D35" s="59">
        <v>600000</v>
      </c>
      <c r="E35" s="69">
        <f>600000+45000</f>
        <v>645000</v>
      </c>
      <c r="F35" s="52">
        <f t="shared" si="20"/>
        <v>-165000</v>
      </c>
      <c r="G35" s="53">
        <v>480000</v>
      </c>
      <c r="H35" s="54">
        <v>0</v>
      </c>
      <c r="I35" s="55">
        <f t="shared" si="21"/>
        <v>480000</v>
      </c>
      <c r="J35" s="56">
        <f t="shared" si="4"/>
        <v>100</v>
      </c>
    </row>
    <row r="36" spans="1:10" ht="15">
      <c r="A36" s="1">
        <f t="shared" si="1"/>
        <v>4</v>
      </c>
      <c r="B36" s="48" t="s">
        <v>66</v>
      </c>
      <c r="C36" s="49" t="s">
        <v>65</v>
      </c>
      <c r="D36" s="59">
        <v>400000</v>
      </c>
      <c r="E36" s="69">
        <f>400000+65204</f>
        <v>465204</v>
      </c>
      <c r="F36" s="52">
        <f t="shared" si="20"/>
        <v>4796</v>
      </c>
      <c r="G36" s="53">
        <v>470000</v>
      </c>
      <c r="H36" s="54">
        <v>0</v>
      </c>
      <c r="I36" s="55">
        <f t="shared" si="21"/>
        <v>470000</v>
      </c>
      <c r="J36" s="56">
        <f t="shared" si="4"/>
        <v>100</v>
      </c>
    </row>
    <row r="37" spans="1:10" ht="15">
      <c r="A37" s="1">
        <f t="shared" si="1"/>
        <v>4</v>
      </c>
      <c r="B37" s="48" t="s">
        <v>64</v>
      </c>
      <c r="C37" s="49" t="s">
        <v>63</v>
      </c>
      <c r="D37" s="59">
        <v>550000</v>
      </c>
      <c r="E37" s="59">
        <v>550000</v>
      </c>
      <c r="F37" s="52">
        <f t="shared" si="20"/>
        <v>-250000</v>
      </c>
      <c r="G37" s="53">
        <v>300000</v>
      </c>
      <c r="H37" s="54">
        <v>0</v>
      </c>
      <c r="I37" s="55">
        <f t="shared" si="21"/>
        <v>300000</v>
      </c>
      <c r="J37" s="56">
        <f t="shared" si="4"/>
        <v>100</v>
      </c>
    </row>
    <row r="38" spans="1:10" ht="24.75">
      <c r="A38" s="1">
        <f t="shared" si="1"/>
        <v>3</v>
      </c>
      <c r="B38" s="40" t="s">
        <v>62</v>
      </c>
      <c r="C38" s="41" t="s">
        <v>61</v>
      </c>
      <c r="D38" s="73">
        <f t="shared" ref="D38:I38" si="22">D39</f>
        <v>50000</v>
      </c>
      <c r="E38" s="73">
        <f t="shared" si="22"/>
        <v>50000</v>
      </c>
      <c r="F38" s="74">
        <f t="shared" si="22"/>
        <v>-14000</v>
      </c>
      <c r="G38" s="75">
        <f t="shared" si="22"/>
        <v>36000</v>
      </c>
      <c r="H38" s="76">
        <f t="shared" si="22"/>
        <v>19000</v>
      </c>
      <c r="I38" s="77">
        <f t="shared" si="22"/>
        <v>55000</v>
      </c>
      <c r="J38" s="47">
        <f t="shared" si="4"/>
        <v>152.77777777777777</v>
      </c>
    </row>
    <row r="39" spans="1:10" ht="15">
      <c r="A39" s="1">
        <f t="shared" si="1"/>
        <v>4</v>
      </c>
      <c r="B39" s="48" t="s">
        <v>60</v>
      </c>
      <c r="C39" s="49" t="s">
        <v>164</v>
      </c>
      <c r="D39" s="59">
        <v>50000</v>
      </c>
      <c r="E39" s="59">
        <v>50000</v>
      </c>
      <c r="F39" s="52">
        <f>G39-E39</f>
        <v>-14000</v>
      </c>
      <c r="G39" s="53">
        <v>36000</v>
      </c>
      <c r="H39" s="54">
        <v>19000</v>
      </c>
      <c r="I39" s="55">
        <f>G39+H39</f>
        <v>55000</v>
      </c>
      <c r="J39" s="56">
        <f t="shared" si="4"/>
        <v>152.77777777777777</v>
      </c>
    </row>
    <row r="40" spans="1:10" ht="24.75">
      <c r="A40" s="1">
        <f t="shared" si="1"/>
        <v>3</v>
      </c>
      <c r="B40" s="40" t="s">
        <v>59</v>
      </c>
      <c r="C40" s="41" t="s">
        <v>58</v>
      </c>
      <c r="D40" s="67">
        <f t="shared" ref="D40:E40" si="23">SUM(D41:D47)</f>
        <v>491000</v>
      </c>
      <c r="E40" s="67">
        <f t="shared" si="23"/>
        <v>491000</v>
      </c>
      <c r="F40" s="43">
        <f>SUM(F41:F47)</f>
        <v>-74000</v>
      </c>
      <c r="G40" s="44">
        <f t="shared" ref="G40:I40" si="24">SUM(G41:G47)</f>
        <v>417000</v>
      </c>
      <c r="H40" s="45">
        <f t="shared" si="24"/>
        <v>0</v>
      </c>
      <c r="I40" s="46">
        <f t="shared" si="24"/>
        <v>417000</v>
      </c>
      <c r="J40" s="47">
        <f t="shared" si="4"/>
        <v>100</v>
      </c>
    </row>
    <row r="41" spans="1:10" ht="22.5">
      <c r="A41" s="1">
        <f t="shared" si="1"/>
        <v>4</v>
      </c>
      <c r="B41" s="48" t="s">
        <v>57</v>
      </c>
      <c r="C41" s="49" t="s">
        <v>56</v>
      </c>
      <c r="D41" s="59">
        <v>36000</v>
      </c>
      <c r="E41" s="59">
        <v>36000</v>
      </c>
      <c r="F41" s="52">
        <f t="shared" ref="F41:F47" si="25">G41-E41</f>
        <v>18000</v>
      </c>
      <c r="G41" s="53">
        <v>54000</v>
      </c>
      <c r="H41" s="54">
        <v>0</v>
      </c>
      <c r="I41" s="55">
        <f>G41+H41</f>
        <v>54000</v>
      </c>
      <c r="J41" s="56">
        <f t="shared" si="4"/>
        <v>100</v>
      </c>
    </row>
    <row r="42" spans="1:10" ht="15">
      <c r="A42" s="1">
        <f t="shared" si="1"/>
        <v>4</v>
      </c>
      <c r="B42" s="48" t="s">
        <v>55</v>
      </c>
      <c r="C42" s="49" t="s">
        <v>54</v>
      </c>
      <c r="D42" s="59">
        <v>220000</v>
      </c>
      <c r="E42" s="59">
        <v>220000</v>
      </c>
      <c r="F42" s="52">
        <f t="shared" si="25"/>
        <v>0</v>
      </c>
      <c r="G42" s="53">
        <v>220000</v>
      </c>
      <c r="H42" s="54">
        <v>0</v>
      </c>
      <c r="I42" s="55">
        <f t="shared" ref="I42:I47" si="26">G42+H42</f>
        <v>220000</v>
      </c>
      <c r="J42" s="56">
        <f t="shared" si="4"/>
        <v>100</v>
      </c>
    </row>
    <row r="43" spans="1:10" ht="15">
      <c r="A43" s="1">
        <f t="shared" si="1"/>
        <v>4</v>
      </c>
      <c r="B43" s="48" t="s">
        <v>53</v>
      </c>
      <c r="C43" s="49" t="s">
        <v>52</v>
      </c>
      <c r="D43" s="59">
        <v>55000</v>
      </c>
      <c r="E43" s="59">
        <v>55000</v>
      </c>
      <c r="F43" s="52">
        <f t="shared" si="25"/>
        <v>-30000</v>
      </c>
      <c r="G43" s="53">
        <v>25000</v>
      </c>
      <c r="H43" s="54">
        <v>0</v>
      </c>
      <c r="I43" s="55">
        <f t="shared" si="26"/>
        <v>25000</v>
      </c>
      <c r="J43" s="56">
        <f t="shared" si="4"/>
        <v>100</v>
      </c>
    </row>
    <row r="44" spans="1:10" ht="15">
      <c r="A44" s="1">
        <f t="shared" si="1"/>
        <v>4</v>
      </c>
      <c r="B44" s="48" t="s">
        <v>51</v>
      </c>
      <c r="C44" s="49" t="s">
        <v>50</v>
      </c>
      <c r="D44" s="59">
        <v>40000</v>
      </c>
      <c r="E44" s="59">
        <v>40000</v>
      </c>
      <c r="F44" s="52">
        <f t="shared" si="25"/>
        <v>-2000</v>
      </c>
      <c r="G44" s="53">
        <v>38000</v>
      </c>
      <c r="H44" s="54">
        <v>0</v>
      </c>
      <c r="I44" s="55">
        <f t="shared" si="26"/>
        <v>38000</v>
      </c>
      <c r="J44" s="56">
        <f t="shared" si="4"/>
        <v>100</v>
      </c>
    </row>
    <row r="45" spans="1:10" ht="15">
      <c r="A45" s="1">
        <f t="shared" si="1"/>
        <v>4</v>
      </c>
      <c r="B45" s="48" t="s">
        <v>49</v>
      </c>
      <c r="C45" s="49" t="s">
        <v>48</v>
      </c>
      <c r="D45" s="59">
        <v>100000</v>
      </c>
      <c r="E45" s="59">
        <v>100000</v>
      </c>
      <c r="F45" s="52">
        <f t="shared" si="25"/>
        <v>-40000</v>
      </c>
      <c r="G45" s="53">
        <v>60000</v>
      </c>
      <c r="H45" s="54">
        <v>0</v>
      </c>
      <c r="I45" s="55">
        <f t="shared" si="26"/>
        <v>60000</v>
      </c>
      <c r="J45" s="56">
        <f t="shared" si="4"/>
        <v>100</v>
      </c>
    </row>
    <row r="46" spans="1:10" ht="15">
      <c r="A46" s="1">
        <f t="shared" si="1"/>
        <v>4</v>
      </c>
      <c r="B46" s="48" t="s">
        <v>47</v>
      </c>
      <c r="C46" s="49" t="s">
        <v>46</v>
      </c>
      <c r="D46" s="59"/>
      <c r="E46" s="59"/>
      <c r="F46" s="52">
        <f t="shared" si="25"/>
        <v>0</v>
      </c>
      <c r="G46" s="53">
        <v>0</v>
      </c>
      <c r="H46" s="54">
        <v>0</v>
      </c>
      <c r="I46" s="55">
        <f t="shared" si="26"/>
        <v>0</v>
      </c>
      <c r="J46" s="56"/>
    </row>
    <row r="47" spans="1:10" ht="15">
      <c r="A47" s="1">
        <f t="shared" si="1"/>
        <v>4</v>
      </c>
      <c r="B47" s="48" t="s">
        <v>45</v>
      </c>
      <c r="C47" s="49" t="s">
        <v>44</v>
      </c>
      <c r="D47" s="59">
        <v>40000</v>
      </c>
      <c r="E47" s="59">
        <v>40000</v>
      </c>
      <c r="F47" s="52">
        <f t="shared" si="25"/>
        <v>-20000</v>
      </c>
      <c r="G47" s="53">
        <v>20000</v>
      </c>
      <c r="H47" s="54">
        <v>0</v>
      </c>
      <c r="I47" s="55">
        <f t="shared" si="26"/>
        <v>20000</v>
      </c>
      <c r="J47" s="56">
        <f t="shared" si="4"/>
        <v>100</v>
      </c>
    </row>
    <row r="48" spans="1:10">
      <c r="A48" s="1">
        <f t="shared" si="1"/>
        <v>2</v>
      </c>
      <c r="B48" s="78" t="s">
        <v>43</v>
      </c>
      <c r="C48" s="79" t="s">
        <v>42</v>
      </c>
      <c r="D48" s="80">
        <f t="shared" ref="D48:I48" si="27">D51+D49</f>
        <v>313000</v>
      </c>
      <c r="E48" s="80">
        <f t="shared" si="27"/>
        <v>313000</v>
      </c>
      <c r="F48" s="35">
        <f t="shared" si="27"/>
        <v>-130749</v>
      </c>
      <c r="G48" s="36">
        <f t="shared" si="27"/>
        <v>182251</v>
      </c>
      <c r="H48" s="37">
        <f t="shared" si="27"/>
        <v>-35500</v>
      </c>
      <c r="I48" s="38">
        <f t="shared" si="27"/>
        <v>146751</v>
      </c>
      <c r="J48" s="66">
        <f t="shared" si="4"/>
        <v>80.521368881377882</v>
      </c>
    </row>
    <row r="49" spans="1:10">
      <c r="B49" s="81">
        <v>342</v>
      </c>
      <c r="C49" s="82" t="s">
        <v>41</v>
      </c>
      <c r="D49" s="83">
        <f t="shared" ref="D49:I49" si="28">SUM(D50)</f>
        <v>50000</v>
      </c>
      <c r="E49" s="83">
        <f t="shared" si="28"/>
        <v>50000</v>
      </c>
      <c r="F49" s="84">
        <f t="shared" si="28"/>
        <v>-3249</v>
      </c>
      <c r="G49" s="85">
        <f t="shared" si="28"/>
        <v>46751</v>
      </c>
      <c r="H49" s="86">
        <f t="shared" si="28"/>
        <v>0</v>
      </c>
      <c r="I49" s="87">
        <f t="shared" si="28"/>
        <v>46751</v>
      </c>
      <c r="J49" s="47">
        <f t="shared" si="4"/>
        <v>100</v>
      </c>
    </row>
    <row r="50" spans="1:10" ht="15">
      <c r="B50" s="88">
        <v>3423</v>
      </c>
      <c r="C50" s="49" t="s">
        <v>40</v>
      </c>
      <c r="D50" s="59">
        <v>50000</v>
      </c>
      <c r="E50" s="59">
        <v>50000</v>
      </c>
      <c r="F50" s="52">
        <f>G50-E50</f>
        <v>-3249</v>
      </c>
      <c r="G50" s="53">
        <v>46751</v>
      </c>
      <c r="H50" s="54">
        <v>0</v>
      </c>
      <c r="I50" s="70">
        <f>G50+H50</f>
        <v>46751</v>
      </c>
      <c r="J50" s="56">
        <f t="shared" si="4"/>
        <v>100</v>
      </c>
    </row>
    <row r="51" spans="1:10">
      <c r="A51" s="1">
        <f t="shared" si="1"/>
        <v>3</v>
      </c>
      <c r="B51" s="40" t="s">
        <v>39</v>
      </c>
      <c r="C51" s="41" t="s">
        <v>38</v>
      </c>
      <c r="D51" s="42">
        <f t="shared" ref="D51:I51" si="29">SUM(D52:D55)</f>
        <v>263000</v>
      </c>
      <c r="E51" s="42">
        <f t="shared" si="29"/>
        <v>263000</v>
      </c>
      <c r="F51" s="43">
        <f t="shared" si="29"/>
        <v>-127500</v>
      </c>
      <c r="G51" s="44">
        <f t="shared" si="29"/>
        <v>135500</v>
      </c>
      <c r="H51" s="45">
        <f t="shared" si="29"/>
        <v>-35500</v>
      </c>
      <c r="I51" s="46">
        <f t="shared" si="29"/>
        <v>100000</v>
      </c>
      <c r="J51" s="47">
        <f t="shared" si="4"/>
        <v>73.800738007380076</v>
      </c>
    </row>
    <row r="52" spans="1:10" ht="15">
      <c r="A52" s="1">
        <f t="shared" si="1"/>
        <v>4</v>
      </c>
      <c r="B52" s="48" t="s">
        <v>37</v>
      </c>
      <c r="C52" s="49" t="s">
        <v>165</v>
      </c>
      <c r="D52" s="59">
        <v>33000</v>
      </c>
      <c r="E52" s="59">
        <v>33000</v>
      </c>
      <c r="F52" s="52">
        <f>G52-E52</f>
        <v>-11000</v>
      </c>
      <c r="G52" s="53">
        <v>22000</v>
      </c>
      <c r="H52" s="54">
        <v>0</v>
      </c>
      <c r="I52" s="55">
        <f>G52+H52</f>
        <v>22000</v>
      </c>
      <c r="J52" s="56">
        <f t="shared" si="4"/>
        <v>100</v>
      </c>
    </row>
    <row r="53" spans="1:10" ht="15">
      <c r="A53" s="1">
        <f t="shared" si="1"/>
        <v>4</v>
      </c>
      <c r="B53" s="48" t="s">
        <v>36</v>
      </c>
      <c r="C53" s="49" t="s">
        <v>35</v>
      </c>
      <c r="D53" s="59">
        <v>30000</v>
      </c>
      <c r="E53" s="59">
        <v>30000</v>
      </c>
      <c r="F53" s="52">
        <f>G53-E53</f>
        <v>-27000</v>
      </c>
      <c r="G53" s="53">
        <v>3000</v>
      </c>
      <c r="H53" s="54">
        <v>0</v>
      </c>
      <c r="I53" s="55">
        <f t="shared" ref="I53:I55" si="30">G53+H53</f>
        <v>3000</v>
      </c>
      <c r="J53" s="56">
        <f t="shared" si="4"/>
        <v>100</v>
      </c>
    </row>
    <row r="54" spans="1:10" ht="15">
      <c r="A54" s="1">
        <f t="shared" si="1"/>
        <v>4</v>
      </c>
      <c r="B54" s="89" t="s">
        <v>34</v>
      </c>
      <c r="C54" s="90" t="s">
        <v>33</v>
      </c>
      <c r="D54" s="59"/>
      <c r="E54" s="59"/>
      <c r="F54" s="52">
        <f>G54-E54</f>
        <v>500</v>
      </c>
      <c r="G54" s="53">
        <v>500</v>
      </c>
      <c r="H54" s="54">
        <v>0</v>
      </c>
      <c r="I54" s="55">
        <f t="shared" si="30"/>
        <v>500</v>
      </c>
      <c r="J54" s="56">
        <f t="shared" si="4"/>
        <v>100</v>
      </c>
    </row>
    <row r="55" spans="1:10" thickBot="1">
      <c r="B55" s="91" t="s">
        <v>32</v>
      </c>
      <c r="C55" s="92" t="s">
        <v>166</v>
      </c>
      <c r="D55" s="59">
        <v>200000</v>
      </c>
      <c r="E55" s="59">
        <v>200000</v>
      </c>
      <c r="F55" s="52">
        <f>G55-E55</f>
        <v>-90000</v>
      </c>
      <c r="G55" s="53">
        <v>110000</v>
      </c>
      <c r="H55" s="54">
        <v>-35500</v>
      </c>
      <c r="I55" s="55">
        <f t="shared" si="30"/>
        <v>74500</v>
      </c>
      <c r="J55" s="56">
        <f t="shared" si="4"/>
        <v>67.72727272727272</v>
      </c>
    </row>
    <row r="56" spans="1:10" ht="26.25">
      <c r="A56" s="1" t="e">
        <f>LEN(#REF!)</f>
        <v>#REF!</v>
      </c>
      <c r="B56" s="93" t="s">
        <v>31</v>
      </c>
      <c r="C56" s="94" t="s">
        <v>30</v>
      </c>
      <c r="D56" s="95">
        <f>D57+D60</f>
        <v>7306000</v>
      </c>
      <c r="E56" s="95">
        <f t="shared" ref="E56:I56" si="31">E57+E60</f>
        <v>8265716</v>
      </c>
      <c r="F56" s="95">
        <f t="shared" si="31"/>
        <v>-6595716</v>
      </c>
      <c r="G56" s="95">
        <f t="shared" si="31"/>
        <v>1670000</v>
      </c>
      <c r="H56" s="95">
        <f t="shared" si="31"/>
        <v>500000</v>
      </c>
      <c r="I56" s="95">
        <f t="shared" si="31"/>
        <v>2170000</v>
      </c>
      <c r="J56" s="96">
        <f t="shared" si="4"/>
        <v>129.94011976047904</v>
      </c>
    </row>
    <row r="57" spans="1:10" ht="26.25">
      <c r="A57" s="1">
        <f>LEN(B61)</f>
        <v>3</v>
      </c>
      <c r="B57" s="97" t="s">
        <v>29</v>
      </c>
      <c r="C57" s="98" t="s">
        <v>28</v>
      </c>
      <c r="D57" s="99">
        <f t="shared" ref="D57:I58" si="32">D58</f>
        <v>50000</v>
      </c>
      <c r="E57" s="99">
        <f t="shared" si="32"/>
        <v>50000</v>
      </c>
      <c r="F57" s="100">
        <f t="shared" si="32"/>
        <v>-29000</v>
      </c>
      <c r="G57" s="101">
        <f t="shared" si="32"/>
        <v>21000</v>
      </c>
      <c r="H57" s="102">
        <f t="shared" si="32"/>
        <v>0</v>
      </c>
      <c r="I57" s="103">
        <f t="shared" si="32"/>
        <v>21000</v>
      </c>
      <c r="J57" s="66">
        <f t="shared" si="4"/>
        <v>100</v>
      </c>
    </row>
    <row r="58" spans="1:10">
      <c r="A58" s="1">
        <f>LEN(B64)</f>
        <v>4</v>
      </c>
      <c r="B58" s="104" t="s">
        <v>27</v>
      </c>
      <c r="C58" s="104" t="s">
        <v>26</v>
      </c>
      <c r="D58" s="105">
        <f t="shared" si="32"/>
        <v>50000</v>
      </c>
      <c r="E58" s="105">
        <f t="shared" si="32"/>
        <v>50000</v>
      </c>
      <c r="F58" s="106">
        <f t="shared" si="32"/>
        <v>-29000</v>
      </c>
      <c r="G58" s="75">
        <f t="shared" si="32"/>
        <v>21000</v>
      </c>
      <c r="H58" s="76">
        <f t="shared" si="32"/>
        <v>0</v>
      </c>
      <c r="I58" s="107">
        <f t="shared" si="32"/>
        <v>21000</v>
      </c>
      <c r="J58" s="47">
        <f t="shared" si="4"/>
        <v>100</v>
      </c>
    </row>
    <row r="59" spans="1:10" ht="15">
      <c r="A59" s="1">
        <f>LEN(B65)</f>
        <v>4</v>
      </c>
      <c r="B59" s="108" t="s">
        <v>25</v>
      </c>
      <c r="C59" s="109" t="s">
        <v>24</v>
      </c>
      <c r="D59" s="110">
        <v>50000</v>
      </c>
      <c r="E59" s="110">
        <v>50000</v>
      </c>
      <c r="F59" s="52">
        <f>G59-E59</f>
        <v>-29000</v>
      </c>
      <c r="G59" s="53">
        <v>21000</v>
      </c>
      <c r="H59" s="54">
        <v>0</v>
      </c>
      <c r="I59" s="55">
        <f>G59+H59</f>
        <v>21000</v>
      </c>
      <c r="J59" s="56">
        <f t="shared" si="4"/>
        <v>100</v>
      </c>
    </row>
    <row r="60" spans="1:10" ht="26.25">
      <c r="A60" s="1" t="e">
        <f>LEN(#REF!)</f>
        <v>#REF!</v>
      </c>
      <c r="B60" s="97" t="s">
        <v>23</v>
      </c>
      <c r="C60" s="98" t="s">
        <v>22</v>
      </c>
      <c r="D60" s="99">
        <f t="shared" ref="D60:I60" si="33">D61+D68</f>
        <v>7256000</v>
      </c>
      <c r="E60" s="99">
        <f t="shared" si="33"/>
        <v>8215716</v>
      </c>
      <c r="F60" s="99">
        <f t="shared" si="33"/>
        <v>-6566716</v>
      </c>
      <c r="G60" s="111">
        <f t="shared" si="33"/>
        <v>1649000</v>
      </c>
      <c r="H60" s="112">
        <f t="shared" si="33"/>
        <v>500000</v>
      </c>
      <c r="I60" s="103">
        <f t="shared" si="33"/>
        <v>2149000</v>
      </c>
      <c r="J60" s="66">
        <f t="shared" si="4"/>
        <v>130.32140691328078</v>
      </c>
    </row>
    <row r="61" spans="1:10">
      <c r="A61" s="1" t="e">
        <f>LEN(#REF!)</f>
        <v>#REF!</v>
      </c>
      <c r="B61" s="104" t="s">
        <v>21</v>
      </c>
      <c r="C61" s="104" t="s">
        <v>20</v>
      </c>
      <c r="D61" s="105">
        <f t="shared" ref="D61:I61" si="34">SUM(D62:D67)</f>
        <v>7156000</v>
      </c>
      <c r="E61" s="105">
        <f t="shared" si="34"/>
        <v>7988216</v>
      </c>
      <c r="F61" s="106">
        <f t="shared" si="34"/>
        <v>-6359216</v>
      </c>
      <c r="G61" s="75">
        <f t="shared" si="34"/>
        <v>1629000</v>
      </c>
      <c r="H61" s="76">
        <f t="shared" si="34"/>
        <v>500000</v>
      </c>
      <c r="I61" s="107">
        <f t="shared" si="34"/>
        <v>2129000</v>
      </c>
      <c r="J61" s="47">
        <f t="shared" si="4"/>
        <v>130.69367710251689</v>
      </c>
    </row>
    <row r="62" spans="1:10" ht="15">
      <c r="A62" s="1" t="e">
        <f>LEN(#REF!)</f>
        <v>#REF!</v>
      </c>
      <c r="B62" s="108" t="s">
        <v>19</v>
      </c>
      <c r="C62" s="109" t="s">
        <v>18</v>
      </c>
      <c r="D62" s="110">
        <v>350000</v>
      </c>
      <c r="E62" s="113">
        <f>350000+196000</f>
        <v>546000</v>
      </c>
      <c r="F62" s="52">
        <f t="shared" ref="F62:F67" si="35">G62-E62</f>
        <v>-366000</v>
      </c>
      <c r="G62" s="53">
        <v>180000</v>
      </c>
      <c r="H62" s="54">
        <v>0</v>
      </c>
      <c r="I62" s="55">
        <f>G62+H62</f>
        <v>180000</v>
      </c>
      <c r="J62" s="56">
        <f t="shared" si="4"/>
        <v>100</v>
      </c>
    </row>
    <row r="63" spans="1:10" ht="15">
      <c r="A63" s="1" t="e">
        <f>LEN(#REF!)</f>
        <v>#REF!</v>
      </c>
      <c r="B63" s="108" t="s">
        <v>17</v>
      </c>
      <c r="C63" s="109" t="s">
        <v>16</v>
      </c>
      <c r="D63" s="110">
        <v>100000</v>
      </c>
      <c r="E63" s="113">
        <f>100000+100000</f>
        <v>200000</v>
      </c>
      <c r="F63" s="52">
        <f t="shared" si="35"/>
        <v>-150000</v>
      </c>
      <c r="G63" s="53">
        <v>50000</v>
      </c>
      <c r="H63" s="54">
        <v>0</v>
      </c>
      <c r="I63" s="55">
        <f t="shared" ref="I63:I67" si="36">G63+H63</f>
        <v>50000</v>
      </c>
      <c r="J63" s="56">
        <f t="shared" si="4"/>
        <v>100</v>
      </c>
    </row>
    <row r="64" spans="1:10" ht="15">
      <c r="A64" s="1" t="e">
        <f>LEN(#REF!)</f>
        <v>#REF!</v>
      </c>
      <c r="B64" s="108" t="s">
        <v>15</v>
      </c>
      <c r="C64" s="109" t="s">
        <v>14</v>
      </c>
      <c r="D64" s="110">
        <v>200000</v>
      </c>
      <c r="E64" s="113">
        <f>200000+158750</f>
        <v>358750</v>
      </c>
      <c r="F64" s="52">
        <f t="shared" si="35"/>
        <v>-318750</v>
      </c>
      <c r="G64" s="53">
        <v>40000</v>
      </c>
      <c r="H64" s="54">
        <v>0</v>
      </c>
      <c r="I64" s="55">
        <f t="shared" si="36"/>
        <v>40000</v>
      </c>
      <c r="J64" s="56">
        <f t="shared" si="4"/>
        <v>100</v>
      </c>
    </row>
    <row r="65" spans="1:10" ht="15">
      <c r="A65" s="1" t="e">
        <f>LEN(#REF!)</f>
        <v>#REF!</v>
      </c>
      <c r="B65" s="108" t="s">
        <v>13</v>
      </c>
      <c r="C65" s="109" t="s">
        <v>12</v>
      </c>
      <c r="D65" s="110">
        <v>6356000</v>
      </c>
      <c r="E65" s="113">
        <f>6356000+319091</f>
        <v>6675091</v>
      </c>
      <c r="F65" s="52">
        <f t="shared" si="35"/>
        <v>-5458091</v>
      </c>
      <c r="G65" s="53">
        <v>1217000</v>
      </c>
      <c r="H65" s="54">
        <f>250000+250000</f>
        <v>500000</v>
      </c>
      <c r="I65" s="55">
        <f t="shared" si="36"/>
        <v>1717000</v>
      </c>
      <c r="J65" s="56">
        <f t="shared" si="4"/>
        <v>141.08463434675431</v>
      </c>
    </row>
    <row r="66" spans="1:10" ht="15">
      <c r="A66" s="1" t="e">
        <f>LEN(#REF!)</f>
        <v>#REF!</v>
      </c>
      <c r="B66" s="108" t="s">
        <v>11</v>
      </c>
      <c r="C66" s="109" t="s">
        <v>10</v>
      </c>
      <c r="D66" s="110"/>
      <c r="E66" s="110"/>
      <c r="F66" s="52">
        <f t="shared" si="35"/>
        <v>0</v>
      </c>
      <c r="G66" s="53">
        <v>0</v>
      </c>
      <c r="H66" s="54">
        <v>0</v>
      </c>
      <c r="I66" s="55">
        <f t="shared" si="36"/>
        <v>0</v>
      </c>
      <c r="J66" s="56"/>
    </row>
    <row r="67" spans="1:10" ht="22.5">
      <c r="A67" s="1">
        <f>LEN(B69)</f>
        <v>4</v>
      </c>
      <c r="B67" s="108" t="s">
        <v>9</v>
      </c>
      <c r="C67" s="109" t="s">
        <v>167</v>
      </c>
      <c r="D67" s="110">
        <v>150000</v>
      </c>
      <c r="E67" s="113">
        <f>150000+58375</f>
        <v>208375</v>
      </c>
      <c r="F67" s="52">
        <f t="shared" si="35"/>
        <v>-66375</v>
      </c>
      <c r="G67" s="53">
        <v>142000</v>
      </c>
      <c r="H67" s="54">
        <v>0</v>
      </c>
      <c r="I67" s="55">
        <f t="shared" si="36"/>
        <v>142000</v>
      </c>
      <c r="J67" s="56">
        <f t="shared" si="4"/>
        <v>100</v>
      </c>
    </row>
    <row r="68" spans="1:10" ht="24.75">
      <c r="A68" s="1" t="e">
        <f>LEN(#REF!)</f>
        <v>#REF!</v>
      </c>
      <c r="B68" s="104" t="s">
        <v>8</v>
      </c>
      <c r="C68" s="104" t="s">
        <v>168</v>
      </c>
      <c r="D68" s="114">
        <f t="shared" ref="D68:I68" si="37">SUM(D69:D70)</f>
        <v>100000</v>
      </c>
      <c r="E68" s="114">
        <f t="shared" si="37"/>
        <v>227500</v>
      </c>
      <c r="F68" s="115">
        <f t="shared" si="37"/>
        <v>-207500</v>
      </c>
      <c r="G68" s="44">
        <f t="shared" si="37"/>
        <v>20000</v>
      </c>
      <c r="H68" s="45">
        <f t="shared" si="37"/>
        <v>0</v>
      </c>
      <c r="I68" s="116">
        <f t="shared" si="37"/>
        <v>20000</v>
      </c>
      <c r="J68" s="47">
        <f t="shared" si="4"/>
        <v>100</v>
      </c>
    </row>
    <row r="69" spans="1:10" ht="15">
      <c r="A69" s="1" t="e">
        <f>LEN(#REF!)</f>
        <v>#REF!</v>
      </c>
      <c r="B69" s="108" t="s">
        <v>7</v>
      </c>
      <c r="C69" s="109" t="s">
        <v>6</v>
      </c>
      <c r="D69" s="110">
        <v>100000</v>
      </c>
      <c r="E69" s="113">
        <f>100000+127500</f>
        <v>227500</v>
      </c>
      <c r="F69" s="52">
        <f>G69-E69</f>
        <v>-207500</v>
      </c>
      <c r="G69" s="53">
        <v>20000</v>
      </c>
      <c r="H69" s="54">
        <v>0</v>
      </c>
      <c r="I69" s="55">
        <f>G69+H69</f>
        <v>20000</v>
      </c>
      <c r="J69" s="56">
        <f t="shared" ref="J69:J75" si="38">I69/G69*100</f>
        <v>100</v>
      </c>
    </row>
    <row r="70" spans="1:10" ht="15">
      <c r="A70" s="1" t="e">
        <f>LEN(#REF!)</f>
        <v>#REF!</v>
      </c>
      <c r="B70" s="108" t="s">
        <v>5</v>
      </c>
      <c r="C70" s="109" t="s">
        <v>4</v>
      </c>
      <c r="D70" s="110"/>
      <c r="E70" s="110"/>
      <c r="F70" s="57"/>
      <c r="G70" s="117">
        <v>0</v>
      </c>
      <c r="H70" s="54">
        <v>0</v>
      </c>
      <c r="I70" s="55">
        <f>G70+H70</f>
        <v>0</v>
      </c>
      <c r="J70" s="56"/>
    </row>
    <row r="71" spans="1:10">
      <c r="B71" s="118">
        <v>5</v>
      </c>
      <c r="C71" s="119" t="s">
        <v>3</v>
      </c>
      <c r="D71" s="120">
        <f t="shared" ref="D71:I73" si="39">SUM(D72)</f>
        <v>800000</v>
      </c>
      <c r="E71" s="120">
        <f t="shared" si="39"/>
        <v>800000</v>
      </c>
      <c r="F71" s="121">
        <f t="shared" si="39"/>
        <v>249750</v>
      </c>
      <c r="G71" s="122">
        <f t="shared" si="39"/>
        <v>1049750</v>
      </c>
      <c r="H71" s="123">
        <f t="shared" si="39"/>
        <v>0</v>
      </c>
      <c r="I71" s="124">
        <f t="shared" si="39"/>
        <v>1049750</v>
      </c>
      <c r="J71" s="96">
        <f t="shared" si="38"/>
        <v>100</v>
      </c>
    </row>
    <row r="72" spans="1:10">
      <c r="B72" s="125">
        <v>54</v>
      </c>
      <c r="C72" s="126" t="s">
        <v>2</v>
      </c>
      <c r="D72" s="127">
        <f t="shared" si="39"/>
        <v>800000</v>
      </c>
      <c r="E72" s="127">
        <f t="shared" si="39"/>
        <v>800000</v>
      </c>
      <c r="F72" s="128">
        <f t="shared" si="39"/>
        <v>249750</v>
      </c>
      <c r="G72" s="36">
        <f t="shared" si="39"/>
        <v>1049750</v>
      </c>
      <c r="H72" s="37">
        <f t="shared" si="39"/>
        <v>0</v>
      </c>
      <c r="I72" s="129">
        <f t="shared" si="39"/>
        <v>1049750</v>
      </c>
      <c r="J72" s="66">
        <f t="shared" si="38"/>
        <v>100</v>
      </c>
    </row>
    <row r="73" spans="1:10" ht="22.5">
      <c r="B73" s="130">
        <v>544</v>
      </c>
      <c r="C73" s="131" t="s">
        <v>1</v>
      </c>
      <c r="D73" s="132">
        <f t="shared" si="39"/>
        <v>800000</v>
      </c>
      <c r="E73" s="132">
        <f t="shared" si="39"/>
        <v>800000</v>
      </c>
      <c r="F73" s="133">
        <f t="shared" si="39"/>
        <v>249750</v>
      </c>
      <c r="G73" s="134">
        <f t="shared" si="39"/>
        <v>1049750</v>
      </c>
      <c r="H73" s="135">
        <f t="shared" si="39"/>
        <v>0</v>
      </c>
      <c r="I73" s="136">
        <f t="shared" si="39"/>
        <v>1049750</v>
      </c>
      <c r="J73" s="47">
        <f t="shared" si="38"/>
        <v>100</v>
      </c>
    </row>
    <row r="74" spans="1:10" thickBot="1">
      <c r="B74" s="137">
        <v>5443</v>
      </c>
      <c r="C74" s="138" t="s">
        <v>169</v>
      </c>
      <c r="D74" s="139">
        <v>800000</v>
      </c>
      <c r="E74" s="139">
        <v>800000</v>
      </c>
      <c r="F74" s="140">
        <f>G74-E74</f>
        <v>249750</v>
      </c>
      <c r="G74" s="141">
        <v>1049750</v>
      </c>
      <c r="H74" s="142">
        <v>0</v>
      </c>
      <c r="I74" s="143">
        <f>G74+H74</f>
        <v>1049750</v>
      </c>
      <c r="J74" s="144">
        <f t="shared" si="38"/>
        <v>100</v>
      </c>
    </row>
    <row r="75" spans="1:10" ht="16.5" thickBot="1">
      <c r="C75" s="145" t="s">
        <v>0</v>
      </c>
      <c r="D75" s="146">
        <f t="shared" ref="D75:I75" si="40">D56+D4+D71</f>
        <v>78590000</v>
      </c>
      <c r="E75" s="146">
        <f t="shared" si="40"/>
        <v>81659732.699999988</v>
      </c>
      <c r="F75" s="147">
        <f t="shared" si="40"/>
        <v>-16086982.699999999</v>
      </c>
      <c r="G75" s="148">
        <f t="shared" si="40"/>
        <v>65572750</v>
      </c>
      <c r="H75" s="149">
        <f t="shared" si="40"/>
        <v>2665250</v>
      </c>
      <c r="I75" s="150">
        <f t="shared" si="40"/>
        <v>68238000</v>
      </c>
      <c r="J75" s="151">
        <f t="shared" si="38"/>
        <v>104.06456950486292</v>
      </c>
    </row>
    <row r="76" spans="1:10" ht="16.5" thickBot="1">
      <c r="G76" s="3"/>
      <c r="H76" s="3"/>
      <c r="J76" s="152"/>
    </row>
    <row r="77" spans="1:10">
      <c r="B77" s="153"/>
      <c r="C77" s="213" t="s">
        <v>179</v>
      </c>
      <c r="D77" s="214"/>
      <c r="E77" s="214"/>
      <c r="F77" s="215"/>
      <c r="G77" s="216">
        <f>G75</f>
        <v>65572750</v>
      </c>
      <c r="J77" s="159"/>
    </row>
    <row r="78" spans="1:10">
      <c r="B78" s="153"/>
      <c r="C78" s="217" t="s">
        <v>180</v>
      </c>
      <c r="D78" s="212"/>
      <c r="E78" s="212"/>
      <c r="F78" s="212"/>
      <c r="G78" s="218">
        <f>I75</f>
        <v>68238000</v>
      </c>
      <c r="J78" s="158"/>
    </row>
    <row r="79" spans="1:10" ht="16.5" thickBot="1">
      <c r="B79" s="153"/>
      <c r="C79" s="219" t="s">
        <v>178</v>
      </c>
      <c r="D79" s="220"/>
      <c r="E79" s="220"/>
      <c r="F79" s="220"/>
      <c r="G79" s="221">
        <f>G78-G77</f>
        <v>2665250</v>
      </c>
      <c r="J79" s="158"/>
    </row>
    <row r="80" spans="1:10">
      <c r="B80" s="153"/>
      <c r="C80" s="157"/>
      <c r="D80" s="155"/>
      <c r="E80" s="155"/>
      <c r="F80" s="155"/>
      <c r="G80" s="161"/>
      <c r="H80" s="160"/>
      <c r="I80" s="158"/>
      <c r="J80" s="158"/>
    </row>
    <row r="81" spans="2:10">
      <c r="B81" s="153"/>
      <c r="C81" s="154"/>
      <c r="D81" s="155"/>
      <c r="E81" s="155"/>
      <c r="F81" s="156"/>
      <c r="G81" s="156"/>
      <c r="H81" s="156"/>
      <c r="J81" s="157"/>
    </row>
  </sheetData>
  <mergeCells count="1">
    <mergeCell ref="B2:J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"/>
  <sheetViews>
    <sheetView workbookViewId="0">
      <selection activeCell="O5" sqref="O5"/>
    </sheetView>
  </sheetViews>
  <sheetFormatPr defaultColWidth="11.42578125" defaultRowHeight="12.75"/>
  <cols>
    <col min="1" max="1" width="18" style="15" customWidth="1"/>
    <col min="2" max="2" width="17.42578125" style="15" customWidth="1"/>
    <col min="3" max="3" width="11.7109375" style="15" bestFit="1" customWidth="1"/>
    <col min="4" max="4" width="11.7109375" style="15" customWidth="1"/>
    <col min="5" max="5" width="11.7109375" style="15" bestFit="1" customWidth="1"/>
    <col min="6" max="6" width="14.7109375" style="15" bestFit="1" customWidth="1"/>
    <col min="7" max="7" width="15.5703125" style="16" bestFit="1" customWidth="1"/>
    <col min="8" max="9" width="10.140625" style="5" bestFit="1" customWidth="1"/>
    <col min="10" max="10" width="13.85546875" style="5" bestFit="1" customWidth="1"/>
    <col min="11" max="11" width="9.140625" style="5" bestFit="1" customWidth="1"/>
    <col min="12" max="12" width="12.7109375" style="5" bestFit="1" customWidth="1"/>
    <col min="13" max="13" width="12.7109375" style="5" customWidth="1"/>
    <col min="14" max="16384" width="11.42578125" style="5"/>
  </cols>
  <sheetData>
    <row r="1" spans="1:13" ht="16.5" thickBot="1">
      <c r="A1" s="15" t="s">
        <v>160</v>
      </c>
      <c r="B1" s="4"/>
      <c r="C1" s="26"/>
      <c r="D1" s="26"/>
      <c r="E1" s="26"/>
      <c r="F1" s="2"/>
      <c r="G1" s="2"/>
      <c r="H1" s="2"/>
      <c r="I1" s="3"/>
      <c r="J1" s="3"/>
      <c r="M1" s="211"/>
    </row>
    <row r="2" spans="1:13" ht="16.5" customHeight="1" thickBot="1">
      <c r="A2" s="248" t="s">
        <v>170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50"/>
    </row>
    <row r="3" spans="1:13" ht="13.5" thickBot="1">
      <c r="A3" s="6"/>
      <c r="B3" s="6"/>
      <c r="C3" s="6"/>
      <c r="D3" s="6"/>
      <c r="E3" s="7"/>
      <c r="F3" s="7"/>
      <c r="G3" s="7"/>
      <c r="H3" s="7"/>
      <c r="I3" s="7"/>
      <c r="J3" s="7"/>
      <c r="L3" s="7"/>
      <c r="M3" s="8" t="s">
        <v>130</v>
      </c>
    </row>
    <row r="4" spans="1:13" ht="26.25" thickBot="1">
      <c r="A4" s="168" t="s">
        <v>131</v>
      </c>
      <c r="B4" s="244" t="s">
        <v>147</v>
      </c>
      <c r="C4" s="246" t="s">
        <v>157</v>
      </c>
      <c r="D4" s="246"/>
      <c r="E4" s="246"/>
      <c r="F4" s="246"/>
      <c r="G4" s="246"/>
      <c r="H4" s="246"/>
      <c r="I4" s="246"/>
      <c r="J4" s="246"/>
      <c r="K4" s="246"/>
      <c r="L4" s="247"/>
    </row>
    <row r="5" spans="1:13" ht="102.75" thickBot="1">
      <c r="A5" s="169" t="s">
        <v>132</v>
      </c>
      <c r="B5" s="245"/>
      <c r="C5" s="173" t="s">
        <v>149</v>
      </c>
      <c r="D5" s="173" t="s">
        <v>181</v>
      </c>
      <c r="E5" s="9" t="s">
        <v>150</v>
      </c>
      <c r="F5" s="10" t="s">
        <v>151</v>
      </c>
      <c r="G5" s="10" t="s">
        <v>152</v>
      </c>
      <c r="H5" s="10" t="s">
        <v>153</v>
      </c>
      <c r="I5" s="10" t="s">
        <v>154</v>
      </c>
      <c r="J5" s="10" t="s">
        <v>155</v>
      </c>
      <c r="K5" s="176" t="s">
        <v>156</v>
      </c>
      <c r="L5" s="178" t="s">
        <v>175</v>
      </c>
      <c r="M5" s="177" t="s">
        <v>176</v>
      </c>
    </row>
    <row r="6" spans="1:13" ht="25.5">
      <c r="A6" s="170" t="s">
        <v>133</v>
      </c>
      <c r="B6" s="174">
        <v>100000</v>
      </c>
      <c r="C6" s="190"/>
      <c r="D6" s="190"/>
      <c r="E6" s="191"/>
      <c r="F6" s="192"/>
      <c r="G6" s="192"/>
      <c r="H6" s="193">
        <v>100000</v>
      </c>
      <c r="I6" s="192"/>
      <c r="J6" s="192"/>
      <c r="K6" s="194"/>
      <c r="L6" s="179">
        <f t="shared" ref="L6:L18" si="0">SUM(C6:K6)</f>
        <v>100000</v>
      </c>
      <c r="M6" s="208">
        <f>L6-B6</f>
        <v>0</v>
      </c>
    </row>
    <row r="7" spans="1:13">
      <c r="A7" s="171" t="s">
        <v>134</v>
      </c>
      <c r="B7" s="175">
        <v>10000</v>
      </c>
      <c r="C7" s="195"/>
      <c r="D7" s="195"/>
      <c r="E7" s="196"/>
      <c r="F7" s="197">
        <v>5000</v>
      </c>
      <c r="G7" s="198"/>
      <c r="H7" s="198"/>
      <c r="I7" s="198"/>
      <c r="J7" s="198"/>
      <c r="K7" s="199"/>
      <c r="L7" s="180">
        <f t="shared" si="0"/>
        <v>5000</v>
      </c>
      <c r="M7" s="209">
        <f t="shared" ref="M7:M19" si="1">L7-B7</f>
        <v>-5000</v>
      </c>
    </row>
    <row r="8" spans="1:13" ht="25.5">
      <c r="A8" s="171" t="s">
        <v>135</v>
      </c>
      <c r="B8" s="175">
        <v>3000</v>
      </c>
      <c r="C8" s="195"/>
      <c r="D8" s="195"/>
      <c r="E8" s="196"/>
      <c r="F8" s="197">
        <v>1000</v>
      </c>
      <c r="G8" s="198"/>
      <c r="H8" s="198"/>
      <c r="I8" s="198"/>
      <c r="J8" s="198"/>
      <c r="K8" s="199"/>
      <c r="L8" s="180">
        <f t="shared" si="0"/>
        <v>1000</v>
      </c>
      <c r="M8" s="209">
        <f t="shared" si="1"/>
        <v>-2000</v>
      </c>
    </row>
    <row r="9" spans="1:13">
      <c r="A9" s="171" t="s">
        <v>136</v>
      </c>
      <c r="B9" s="175">
        <v>9050000</v>
      </c>
      <c r="C9" s="200"/>
      <c r="D9" s="200"/>
      <c r="E9" s="201"/>
      <c r="F9" s="202"/>
      <c r="G9" s="202">
        <v>9400000</v>
      </c>
      <c r="H9" s="202"/>
      <c r="I9" s="202"/>
      <c r="J9" s="202"/>
      <c r="K9" s="203"/>
      <c r="L9" s="180">
        <f t="shared" si="0"/>
        <v>9400000</v>
      </c>
      <c r="M9" s="209">
        <f t="shared" si="1"/>
        <v>350000</v>
      </c>
    </row>
    <row r="10" spans="1:13">
      <c r="A10" s="171" t="s">
        <v>137</v>
      </c>
      <c r="B10" s="175">
        <v>400000</v>
      </c>
      <c r="C10" s="200"/>
      <c r="D10" s="200"/>
      <c r="E10" s="201"/>
      <c r="F10" s="202"/>
      <c r="G10" s="202"/>
      <c r="H10" s="202"/>
      <c r="I10" s="202"/>
      <c r="J10" s="202">
        <v>650000</v>
      </c>
      <c r="K10" s="203"/>
      <c r="L10" s="180">
        <f t="shared" si="0"/>
        <v>650000</v>
      </c>
      <c r="M10" s="209">
        <f t="shared" si="1"/>
        <v>250000</v>
      </c>
    </row>
    <row r="11" spans="1:13">
      <c r="A11" s="171" t="s">
        <v>138</v>
      </c>
      <c r="B11" s="175">
        <v>9395000</v>
      </c>
      <c r="C11" s="200"/>
      <c r="D11" s="200"/>
      <c r="E11" s="201"/>
      <c r="F11" s="202">
        <f>9000000+1014918.73-1000000</f>
        <v>9014918.7300000004</v>
      </c>
      <c r="G11" s="202"/>
      <c r="H11" s="202"/>
      <c r="I11" s="202"/>
      <c r="J11" s="202"/>
      <c r="K11" s="203"/>
      <c r="L11" s="180">
        <f t="shared" si="0"/>
        <v>9014918.7300000004</v>
      </c>
      <c r="M11" s="209">
        <f t="shared" si="1"/>
        <v>-380081.26999999955</v>
      </c>
    </row>
    <row r="12" spans="1:13" ht="25.5">
      <c r="A12" s="171" t="s">
        <v>139</v>
      </c>
      <c r="B12" s="175">
        <v>300000</v>
      </c>
      <c r="C12" s="200"/>
      <c r="D12" s="200"/>
      <c r="E12" s="201"/>
      <c r="F12" s="202"/>
      <c r="G12" s="202"/>
      <c r="H12" s="202"/>
      <c r="I12" s="202">
        <v>300000</v>
      </c>
      <c r="J12" s="202"/>
      <c r="K12" s="203"/>
      <c r="L12" s="180">
        <f t="shared" si="0"/>
        <v>300000</v>
      </c>
      <c r="M12" s="209">
        <f t="shared" si="1"/>
        <v>0</v>
      </c>
    </row>
    <row r="13" spans="1:13" ht="25.5">
      <c r="A13" s="171" t="s">
        <v>148</v>
      </c>
      <c r="B13" s="175">
        <v>0</v>
      </c>
      <c r="C13" s="200"/>
      <c r="D13" s="200"/>
      <c r="E13" s="201"/>
      <c r="F13" s="202"/>
      <c r="G13" s="202"/>
      <c r="H13" s="202"/>
      <c r="I13" s="202">
        <v>250000</v>
      </c>
      <c r="J13" s="202"/>
      <c r="K13" s="203"/>
      <c r="L13" s="180">
        <f t="shared" si="0"/>
        <v>250000</v>
      </c>
      <c r="M13" s="209">
        <f t="shared" si="1"/>
        <v>250000</v>
      </c>
    </row>
    <row r="14" spans="1:13" ht="25.5">
      <c r="A14" s="171" t="s">
        <v>140</v>
      </c>
      <c r="B14" s="175">
        <v>1899750</v>
      </c>
      <c r="C14" s="227">
        <f>850000+546925.93-200025.93</f>
        <v>1196900.0000000002</v>
      </c>
      <c r="D14" s="227">
        <v>2500000</v>
      </c>
      <c r="E14" s="201"/>
      <c r="F14" s="202"/>
      <c r="G14" s="202"/>
      <c r="H14" s="202"/>
      <c r="I14" s="202"/>
      <c r="J14" s="202"/>
      <c r="K14" s="203"/>
      <c r="L14" s="180">
        <f t="shared" si="0"/>
        <v>3696900</v>
      </c>
      <c r="M14" s="209">
        <f t="shared" si="1"/>
        <v>1797150</v>
      </c>
    </row>
    <row r="15" spans="1:13" ht="25.5">
      <c r="A15" s="171" t="s">
        <v>141</v>
      </c>
      <c r="B15" s="175">
        <v>990000</v>
      </c>
      <c r="C15" s="227"/>
      <c r="D15" s="227"/>
      <c r="E15" s="201">
        <v>990000</v>
      </c>
      <c r="F15" s="202"/>
      <c r="G15" s="202"/>
      <c r="H15" s="202"/>
      <c r="I15" s="202"/>
      <c r="J15" s="202"/>
      <c r="K15" s="203"/>
      <c r="L15" s="180">
        <f t="shared" si="0"/>
        <v>990000</v>
      </c>
      <c r="M15" s="209">
        <f t="shared" si="1"/>
        <v>0</v>
      </c>
    </row>
    <row r="16" spans="1:13" ht="51">
      <c r="A16" s="171" t="s">
        <v>182</v>
      </c>
      <c r="B16" s="175">
        <v>0</v>
      </c>
      <c r="C16" s="227"/>
      <c r="D16" s="227"/>
      <c r="E16" s="201">
        <v>1049750</v>
      </c>
      <c r="F16" s="202"/>
      <c r="G16" s="202"/>
      <c r="H16" s="202"/>
      <c r="I16" s="202"/>
      <c r="J16" s="202"/>
      <c r="K16" s="203"/>
      <c r="L16" s="180">
        <f t="shared" si="0"/>
        <v>1049750</v>
      </c>
      <c r="M16" s="209">
        <f t="shared" si="1"/>
        <v>1049750</v>
      </c>
    </row>
    <row r="17" spans="1:13">
      <c r="A17" s="171" t="s">
        <v>142</v>
      </c>
      <c r="B17" s="175">
        <v>43220000</v>
      </c>
      <c r="C17" s="227"/>
      <c r="D17" s="227"/>
      <c r="E17" s="202"/>
      <c r="F17" s="202"/>
      <c r="G17" s="202">
        <f>47000000+695324.07+250000-1500000+200025.93</f>
        <v>46645350</v>
      </c>
      <c r="H17" s="202"/>
      <c r="I17" s="202"/>
      <c r="J17" s="202"/>
      <c r="K17" s="203"/>
      <c r="L17" s="180">
        <f t="shared" si="0"/>
        <v>46645350</v>
      </c>
      <c r="M17" s="209">
        <f t="shared" si="1"/>
        <v>3425350</v>
      </c>
    </row>
    <row r="18" spans="1:13">
      <c r="A18" s="171" t="s">
        <v>143</v>
      </c>
      <c r="B18" s="175">
        <v>200000</v>
      </c>
      <c r="C18" s="200"/>
      <c r="D18" s="200"/>
      <c r="E18" s="202"/>
      <c r="F18" s="202">
        <v>200000</v>
      </c>
      <c r="G18" s="202"/>
      <c r="H18" s="202"/>
      <c r="I18" s="202"/>
      <c r="J18" s="202"/>
      <c r="K18" s="203"/>
      <c r="L18" s="180">
        <f t="shared" si="0"/>
        <v>200000</v>
      </c>
      <c r="M18" s="209">
        <f t="shared" si="1"/>
        <v>0</v>
      </c>
    </row>
    <row r="19" spans="1:13" ht="26.25" thickBot="1">
      <c r="A19" s="172" t="s">
        <v>144</v>
      </c>
      <c r="B19" s="175">
        <v>5000</v>
      </c>
      <c r="C19" s="200"/>
      <c r="D19" s="200"/>
      <c r="E19" s="202"/>
      <c r="F19" s="202"/>
      <c r="G19" s="202"/>
      <c r="H19" s="202"/>
      <c r="I19" s="202"/>
      <c r="J19" s="202"/>
      <c r="K19" s="203">
        <v>0</v>
      </c>
      <c r="L19" s="187">
        <f>SUM(C19:K19)</f>
        <v>0</v>
      </c>
      <c r="M19" s="210">
        <f t="shared" si="1"/>
        <v>-5000</v>
      </c>
    </row>
    <row r="20" spans="1:13" ht="26.25" thickBot="1">
      <c r="A20" s="11" t="s">
        <v>145</v>
      </c>
      <c r="B20" s="18">
        <f t="shared" ref="B20:K20" si="2">SUM(B6:B19)</f>
        <v>65572750</v>
      </c>
      <c r="C20" s="204">
        <f t="shared" si="2"/>
        <v>1196900.0000000002</v>
      </c>
      <c r="D20" s="204">
        <f t="shared" si="2"/>
        <v>2500000</v>
      </c>
      <c r="E20" s="204">
        <f t="shared" si="2"/>
        <v>2039750</v>
      </c>
      <c r="F20" s="204">
        <f t="shared" si="2"/>
        <v>9220918.7300000004</v>
      </c>
      <c r="G20" s="204">
        <f t="shared" si="2"/>
        <v>56045350</v>
      </c>
      <c r="H20" s="204">
        <f t="shared" si="2"/>
        <v>100000</v>
      </c>
      <c r="I20" s="204">
        <f t="shared" si="2"/>
        <v>550000</v>
      </c>
      <c r="J20" s="204">
        <f t="shared" si="2"/>
        <v>650000</v>
      </c>
      <c r="K20" s="204">
        <f t="shared" si="2"/>
        <v>0</v>
      </c>
      <c r="L20" s="188">
        <f>SUM(C20:K20)</f>
        <v>72302918.730000004</v>
      </c>
      <c r="M20" s="189">
        <f t="shared" ref="M20" si="3">L20-B20</f>
        <v>6730168.7300000042</v>
      </c>
    </row>
    <row r="21" spans="1:13" ht="27" customHeight="1" thickBot="1">
      <c r="A21" s="12" t="s">
        <v>146</v>
      </c>
      <c r="B21" s="12"/>
      <c r="C21" s="205"/>
      <c r="D21" s="223"/>
      <c r="E21" s="206"/>
      <c r="F21" s="206"/>
      <c r="G21" s="243">
        <f>SUM(C20:K20)</f>
        <v>72302918.730000004</v>
      </c>
      <c r="H21" s="243"/>
      <c r="I21" s="206"/>
      <c r="J21" s="206"/>
      <c r="K21" s="207"/>
      <c r="L21" s="165"/>
    </row>
    <row r="22" spans="1:13" ht="13.5" thickBot="1">
      <c r="A22" s="13"/>
      <c r="B22" s="166"/>
      <c r="C22" s="166"/>
      <c r="D22" s="166"/>
      <c r="E22" s="167"/>
      <c r="F22" s="167"/>
      <c r="G22" s="167"/>
      <c r="H22" s="14"/>
      <c r="I22" s="14"/>
      <c r="J22" s="167"/>
      <c r="K22" s="14"/>
      <c r="L22" s="14"/>
    </row>
    <row r="23" spans="1:13" ht="15" customHeight="1">
      <c r="A23" s="226"/>
      <c r="B23" s="181"/>
      <c r="C23" s="5"/>
      <c r="D23" s="5"/>
      <c r="E23" s="5"/>
      <c r="F23" s="5"/>
      <c r="G23" s="224"/>
      <c r="J23" s="21" t="s">
        <v>158</v>
      </c>
      <c r="K23" s="22"/>
      <c r="L23" s="162">
        <f>B20</f>
        <v>65572750</v>
      </c>
      <c r="M23" s="19"/>
    </row>
    <row r="24" spans="1:13" ht="15" customHeight="1">
      <c r="B24" s="181"/>
      <c r="C24" s="5"/>
      <c r="D24" s="5"/>
      <c r="E24" s="5"/>
      <c r="F24" s="5"/>
      <c r="G24" s="5"/>
      <c r="J24" s="23" t="s">
        <v>159</v>
      </c>
      <c r="K24" s="20"/>
      <c r="L24" s="163">
        <f>L20</f>
        <v>72302918.730000004</v>
      </c>
      <c r="M24" s="19"/>
    </row>
    <row r="25" spans="1:13" ht="15" customHeight="1" thickBot="1">
      <c r="B25" s="181"/>
      <c r="C25" s="225"/>
      <c r="D25" s="5"/>
      <c r="E25" s="5"/>
      <c r="F25" s="5"/>
      <c r="G25" s="5"/>
      <c r="J25" s="24" t="s">
        <v>177</v>
      </c>
      <c r="K25" s="25"/>
      <c r="L25" s="164">
        <f>M20</f>
        <v>6730168.7300000042</v>
      </c>
      <c r="M25" s="19"/>
    </row>
    <row r="26" spans="1:13">
      <c r="B26" s="181"/>
      <c r="C26" s="5"/>
      <c r="D26" s="5"/>
      <c r="E26" s="5"/>
      <c r="F26" s="5"/>
      <c r="G26" s="5"/>
    </row>
    <row r="27" spans="1:13">
      <c r="B27" s="182"/>
    </row>
    <row r="28" spans="1:13">
      <c r="B28" s="186"/>
      <c r="G28" s="183"/>
    </row>
    <row r="29" spans="1:13">
      <c r="B29" s="184"/>
    </row>
    <row r="31" spans="1:13">
      <c r="B31" s="185"/>
    </row>
  </sheetData>
  <mergeCells count="4">
    <mergeCell ref="G21:H21"/>
    <mergeCell ref="B4:B5"/>
    <mergeCell ref="C4:L4"/>
    <mergeCell ref="A2:M2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RASHODI - REBALANS 1</vt:lpstr>
      <vt:lpstr>PRIHODI 2021-REBALANS 1</vt:lpstr>
      <vt:lpstr>List1</vt:lpstr>
      <vt:lpstr>List2</vt:lpstr>
      <vt:lpstr>List3</vt:lpstr>
      <vt:lpstr>'RASHODI - REBALANS 1'!Ispis_naslova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2021-10-07T12:32:03Z</dcterms:modified>
</cp:coreProperties>
</file>